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jli\Desktop\Projects\CMRT\RMI_CMRT_6.22\"/>
    </mc:Choice>
  </mc:AlternateContent>
  <xr:revisionPtr revIDLastSave="0" documentId="13_ncr:1_{543F1EB8-A5AF-4232-AD7E-E3367C17893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64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c r="P3" i="4"/>
  <c r="C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<sst xmlns="http://schemas.openxmlformats.org/spreadsheetml/2006/main" count="22185" uniqueCount="15669">
  <si>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</si>
  <si>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</si>
  <si>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</si>
  <si>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</si>
  <si>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</si>
  <si>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</si>
  <si>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</si>
  <si>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</si>
  <si>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</si>
  <si>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</si>
  <si>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</si>
  <si>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</si>
  <si>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</si>
  <si>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</si>
  <si>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</si>
  <si>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</si>
  <si>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</si>
  <si>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</si>
  <si>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</si>
  <si>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</si>
  <si>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</si>
  <si>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</si>
  <si>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</si>
  <si>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</si>
  <si>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</si>
  <si>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</si>
  <si>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</si>
  <si>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</si>
  <si>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</si>
  <si>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</si>
  <si>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</si>
  <si>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</si>
  <si>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</si>
  <si>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</si>
  <si>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</si>
  <si>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</si>
  <si>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</si>
  <si>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</si>
  <si>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</si>
  <si>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</si>
  <si>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</si>
  <si>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</si>
  <si>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</si>
  <si>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</si>
  <si>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</si>
  <si>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</si>
  <si>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</si>
  <si>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</si>
  <si>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</si>
  <si>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</si>
  <si>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</si>
  <si>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</si>
  <si>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</si>
  <si>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</si>
  <si>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</si>
  <si>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</si>
  <si>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</si>
  <si>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</si>
  <si>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</si>
  <si>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</si>
  <si>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</si>
  <si>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</si>
  <si>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</si>
  <si>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</si>
  <si>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</si>
  <si>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</si>
  <si>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</si>
  <si>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</si>
  <si>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</si>
  <si>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</si>
  <si>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</si>
  <si>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</si>
  <si>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</si>
  <si>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</si>
  <si>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</si>
  <si>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</si>
  <si>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</si>
  <si>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</si>
  <si>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</si>
  <si>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</si>
  <si>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</si>
  <si>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</si>
  <si>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</si>
  <si>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</si>
  <si>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</si>
  <si>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</si>
  <si>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</si>
  <si>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</si>
  <si>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</si>
  <si>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</si>
  <si>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</si>
  <si>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</si>
  <si>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</si>
  <si>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</si>
  <si>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</si>
  <si>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</si>
  <si>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</si>
  <si>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</si>
  <si>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</si>
  <si>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</si>
  <si>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</si>
  <si>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</si>
  <si>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</si>
  <si>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</si>
  <si>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</si>
  <si>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</si>
  <si>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</si>
  <si>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</si>
  <si>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</si>
  <si>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</si>
  <si>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</si>
  <si>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</si>
  <si>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</si>
  <si>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</si>
  <si>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</si>
  <si>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</si>
  <si>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</si>
  <si>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</si>
  <si>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</si>
  <si>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</si>
  <si>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</si>
  <si>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</si>
  <si>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</si>
  <si>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</si>
  <si>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</si>
  <si>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</si>
  <si>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</si>
  <si>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</si>
  <si>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</si>
  <si>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</si>
  <si>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</si>
  <si>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</si>
  <si>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</si>
  <si>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</si>
  <si>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</si>
  <si>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</si>
  <si>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</si>
  <si>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</si>
  <si>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</si>
  <si>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</si>
  <si>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</si>
  <si>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</si>
  <si>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</si>
  <si>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</si>
  <si>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</si>
  <si>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</si>
  <si>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</si>
  <si>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</si>
  <si>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</si>
  <si>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</si>
  <si>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</si>
  <si>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</si>
  <si>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</si>
  <si>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</si>
  <si>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</si>
  <si>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</si>
  <si>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</si>
  <si>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</si>
  <si>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</si>
  <si>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</si>
  <si>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</si>
  <si>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</si>
  <si>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</si>
  <si>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</si>
  <si>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</si>
  <si>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</si>
  <si>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</si>
  <si>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</si>
  <si>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</si>
  <si>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</si>
  <si>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</si>
  <si>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</si>
  <si>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</si>
  <si>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</si>
  <si>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</si>
  <si>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</si>
  <si>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</si>
  <si>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</si>
  <si>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</si>
  <si>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</si>
  <si>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</si>
  <si>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</si>
  <si>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</si>
  <si>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</si>
  <si>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</si>
  <si>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</si>
  <si>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</si>
  <si>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</si>
  <si>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</si>
  <si>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</si>
  <si>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</si>
  <si>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</si>
  <si>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</si>
  <si>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</si>
  <si>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</si>
  <si>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</si>
  <si>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</si>
  <si>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</si>
  <si>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</si>
  <si>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</si>
  <si>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</si>
  <si>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</si>
  <si>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</si>
  <si>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</si>
  <si>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</si>
  <si>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</si>
  <si>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</si>
  <si>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</si>
  <si>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</si>
  <si>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</si>
  <si>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</si>
  <si>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</si>
  <si>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</si>
  <si>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</si>
  <si>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</si>
  <si>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</si>
  <si>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</si>
  <si>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</si>
  <si>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</si>
  <si>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</si>
  <si>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</si>
  <si>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</si>
  <si>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</si>
  <si>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</si>
  <si>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</si>
  <si>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</si>
  <si>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</si>
  <si>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</si>
  <si>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</si>
  <si>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</si>
  <si>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</si>
  <si>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</si>
  <si>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</si>
  <si>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</si>
  <si>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</si>
  <si>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</si>
  <si>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</si>
  <si>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</si>
  <si>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</si>
  <si>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</si>
  <si>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</si>
  <si>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</si>
  <si>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</si>
  <si>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</si>
  <si>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</si>
  <si>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</si>
  <si>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</si>
  <si>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</si>
  <si>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</si>
  <si>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</si>
  <si>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</si>
  <si>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</si>
  <si>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</si>
  <si>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</si>
  <si>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</si>
  <si>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</si>
  <si>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</si>
  <si>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</si>
  <si>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</si>
  <si>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</si>
  <si>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</si>
  <si>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</si>
  <si>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</si>
  <si>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</si>
  <si>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</si>
  <si>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</si>
  <si>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</si>
  <si>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</si>
  <si>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</si>
  <si>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</si>
  <si>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</si>
  <si>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</si>
  <si>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</si>
  <si>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</si>
  <si>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</si>
  <si>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</si>
  <si>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</si>
  <si>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</si>
  <si>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</si>
  <si>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</si>
  <si>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</si>
  <si>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</si>
  <si>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</si>
  <si>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</si>
  <si>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</si>
  <si>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</si>
  <si>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</si>
  <si>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</si>
  <si>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</si>
  <si>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</si>
  <si>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</si>
  <si>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</si>
  <si>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</si>
  <si>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</si>
  <si>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</si>
  <si>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</si>
  <si>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</si>
  <si>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</si>
  <si>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</si>
  <si>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</si>
  <si>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</si>
  <si>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</si>
  <si>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</si>
  <si>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</si>
  <si>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</si>
  <si>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</si>
  <si>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</si>
  <si>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</si>
  <si>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</si>
  <si>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</si>
  <si>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</si>
  <si>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</si>
  <si>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</si>
  <si>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</si>
  <si>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</si>
  <si>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</si>
  <si>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</si>
  <si>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</si>
  <si>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</si>
  <si>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</si>
  <si>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</si>
  <si>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</si>
  <si>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</si>
  <si>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</si>
  <si>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</si>
  <si>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</si>
  <si>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</si>
  <si>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</si>
  <si>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</si>
  <si>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</si>
  <si>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</si>
  <si>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</si>
  <si>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</si>
  <si>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</si>
  <si>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</si>
  <si>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</si>
  <si>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</si>
  <si>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</si>
  <si>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</si>
  <si>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</si>
  <si>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</si>
  <si>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</si>
  <si>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</si>
  <si>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</si>
  <si>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</si>
  <si>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</si>
  <si>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</si>
  <si>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</si>
  <si>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</si>
  <si>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</si>
  <si>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</si>
  <si>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</si>
  <si>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</si>
  <si>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</si>
  <si>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</si>
  <si>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</si>
  <si>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</si>
  <si>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</si>
  <si>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</si>
  <si>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</si>
  <si>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</si>
  <si>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</si>
  <si>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</si>
  <si>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</si>
  <si>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</si>
  <si>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</si>
  <si>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</si>
  <si>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</si>
  <si>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</si>
  <si>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</si>
  <si>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</si>
  <si>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</si>
  <si>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</si>
  <si>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</si>
  <si>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</si>
  <si>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</si>
  <si>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</si>
  <si>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</si>
  <si>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</si>
  <si>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</si>
  <si>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</si>
  <si>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</si>
  <si>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</si>
  <si>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</si>
  <si>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</si>
  <si>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</si>
  <si>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</si>
  <si>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</si>
  <si>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</si>
  <si>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</si>
  <si>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</si>
  <si>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</si>
  <si>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</si>
  <si>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</si>
  <si>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</si>
  <si>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</si>
  <si>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</si>
  <si>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</si>
  <si>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</si>
  <si>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</si>
  <si>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</si>
  <si>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</si>
  <si>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</si>
  <si>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</si>
  <si>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</si>
  <si>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</si>
  <si>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</si>
  <si>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</si>
  <si>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</si>
  <si>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</si>
  <si>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</si>
  <si>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</si>
  <si>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</si>
  <si>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</si>
  <si>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</si>
  <si>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</si>
  <si>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</si>
  <si>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</si>
  <si>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</si>
  <si>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</si>
  <si>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</si>
  <si>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</si>
  <si>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</si>
  <si>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</si>
  <si>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</si>
  <si>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</si>
  <si>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</si>
  <si>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</si>
  <si>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</si>
  <si>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</si>
  <si>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</si>
  <si>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</si>
  <si>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</si>
  <si>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</si>
  <si>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</si>
  <si>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</si>
  <si>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</si>
  <si>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</si>
  <si>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</si>
  <si>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</si>
  <si>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</si>
  <si>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</si>
  <si>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</si>
  <si>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</si>
  <si>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</si>
  <si>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</si>
  <si>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</si>
  <si>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</si>
  <si>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</si>
  <si>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</si>
  <si>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</si>
  <si>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</si>
  <si>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</si>
  <si>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</si>
  <si>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</si>
  <si>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</si>
  <si>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</si>
  <si>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</si>
  <si>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</si>
  <si>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</si>
  <si>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</si>
  <si>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</si>
  <si>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</si>
  <si>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</si>
  <si>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</si>
  <si>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</si>
  <si>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</si>
  <si>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</si>
  <si>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</si>
  <si>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</si>
  <si>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</si>
  <si>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</si>
  <si>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</si>
  <si>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</si>
  <si>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</si>
  <si>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</si>
  <si>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</si>
  <si>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</si>
  <si>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</si>
  <si>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</si>
  <si>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</si>
  <si>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</si>
  <si>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</si>
  <si>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</si>
  <si>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</si>
  <si>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</si>
  <si>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</si>
  <si>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</si>
  <si>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</si>
  <si>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</si>
  <si>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</si>
  <si>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</si>
  <si>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</si>
  <si>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</si>
  <si>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</si>
  <si>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</si>
  <si>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</si>
  <si>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</si>
  <si>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</si>
  <si>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</si>
  <si>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</si>
  <si>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</si>
  <si>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</si>
  <si>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</si>
  <si>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</si>
  <si>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</si>
  <si>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</si>
  <si>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</si>
  <si>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</si>
  <si>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</si>
  <si>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</si>
  <si>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</si>
  <si>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</si>
  <si>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</si>
  <si>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</si>
  <si>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</si>
  <si>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</si>
  <si>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</si>
  <si>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</si>
  <si>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</si>
  <si>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</si>
  <si>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</si>
  <si>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</si>
  <si>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</si>
  <si>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</si>
  <si>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</si>
  <si>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</si>
  <si>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</si>
  <si>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</si>
  <si>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</si>
  <si>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</si>
  <si>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</si>
  <si>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</si>
  <si>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</si>
  <si>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</si>
  <si>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</si>
  <si>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</si>
  <si>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</si>
  <si>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</si>
  <si>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</si>
  <si>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</si>
  <si>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</si>
  <si>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</si>
  <si>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</si>
  <si>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</si>
  <si>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</si>
  <si>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</si>
  <si>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</si>
  <si>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</si>
  <si>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</si>
  <si>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</si>
  <si>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</si>
  <si>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</si>
  <si>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</si>
  <si>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</si>
  <si>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</si>
  <si>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</si>
  <si>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</si>
  <si>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</si>
  <si>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</si>
  <si>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</si>
  <si>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</si>
  <si>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</si>
  <si>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</si>
  <si>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</si>
  <si>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</si>
  <si>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</si>
  <si>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</si>
  <si>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</si>
  <si>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</si>
  <si>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</si>
  <si>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</si>
  <si>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</si>
  <si>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</si>
  <si>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</si>
  <si>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</si>
  <si>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</si>
  <si>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</si>
  <si>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</si>
  <si>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</si>
  <si>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</si>
  <si>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</si>
  <si>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</si>
  <si>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</si>
  <si>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</si>
  <si>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</si>
  <si>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</si>
  <si>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</si>
  <si>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</si>
  <si>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</si>
  <si>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</si>
  <si>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</si>
  <si>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</si>
  <si>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</si>
  <si>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</si>
  <si>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</si>
  <si>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</si>
  <si>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</si>
  <si>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</si>
  <si>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</si>
  <si>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</si>
  <si>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</si>
  <si>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</si>
  <si>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</si>
  <si>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</si>
  <si>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</si>
  <si>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</si>
  <si>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</si>
  <si>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</si>
  <si>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</si>
  <si>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</si>
  <si>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</si>
  <si>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</si>
  <si>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</si>
  <si>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</si>
  <si>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</si>
  <si>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</si>
  <si>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</si>
  <si>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</si>
  <si>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</si>
  <si>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</si>
  <si>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</si>
  <si>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</si>
  <si>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</si>
  <si>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</si>
  <si>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</si>
  <si>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</si>
  <si>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</si>
  <si>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</si>
  <si>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</si>
  <si>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</si>
  <si>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</si>
  <si>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</si>
  <si>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</si>
  <si>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</si>
  <si>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</si>
  <si>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</si>
  <si>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</si>
  <si>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</si>
  <si>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</si>
  <si>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</si>
  <si>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</si>
  <si>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</si>
  <si>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</si>
  <si>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</si>
  <si>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</si>
  <si>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</si>
  <si>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</si>
  <si>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</si>
  <si>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</si>
  <si>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</si>
  <si>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</si>
  <si>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</si>
  <si>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</si>
  <si>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</si>
  <si>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</si>
  <si>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</si>
  <si>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</si>
  <si>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</si>
  <si>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</si>
  <si>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</si>
  <si>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</si>
  <si>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</si>
  <si>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</si>
  <si>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</si>
  <si>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</si>
  <si>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</si>
  <si>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</si>
  <si>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</si>
  <si>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</si>
  <si>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</si>
  <si>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</si>
  <si>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</si>
  <si>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</si>
  <si>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</si>
  <si>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</si>
  <si>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</si>
  <si>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</si>
  <si>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</si>
  <si>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</si>
  <si>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</si>
  <si>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</si>
  <si>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</si>
  <si>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</si>
  <si>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</si>
  <si>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</si>
  <si>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</si>
  <si>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</si>
  <si>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</si>
  <si>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</si>
  <si>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</si>
  <si>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</si>
  <si>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</si>
  <si>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</si>
  <si>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</si>
  <si>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</si>
  <si>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</si>
  <si>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</si>
  <si>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</si>
  <si>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</si>
  <si>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</si>
  <si>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</si>
  <si>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</si>
  <si>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</si>
  <si>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</si>
  <si>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</si>
  <si>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</si>
  <si>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</si>
  <si>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</si>
  <si>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</si>
  <si>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</si>
  <si>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</si>
  <si>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</si>
  <si>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</si>
  <si>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</si>
  <si>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</si>
  <si>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</si>
  <si>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</si>
  <si>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</si>
  <si>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</si>
  <si>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</si>
  <si>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</si>
  <si>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</si>
  <si>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</si>
  <si>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</si>
  <si>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</si>
  <si>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</si>
  <si>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</si>
  <si>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</si>
  <si>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</si>
  <si>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</si>
  <si>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</si>
  <si>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</si>
  <si>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</si>
  <si>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</si>
  <si>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</si>
  <si>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</si>
  <si>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</si>
  <si>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</si>
  <si>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</si>
  <si>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</si>
  <si>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</si>
  <si>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</si>
  <si>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</si>
  <si>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</si>
  <si>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</si>
  <si>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</si>
  <si>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</si>
  <si>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</si>
  <si>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</si>
  <si>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</si>
  <si>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</si>
  <si>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</si>
  <si>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</si>
  <si>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</si>
  <si>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</si>
  <si>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</si>
  <si>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</si>
  <si>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</si>
  <si>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</si>
  <si>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</si>
  <si>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</si>
  <si>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</si>
  <si>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</si>
  <si>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</si>
  <si>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</si>
  <si>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</si>
  <si>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</si>
  <si>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</si>
  <si>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</si>
  <si>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</si>
  <si>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</si>
  <si>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</si>
  <si>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</si>
  <si>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</si>
  <si>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</si>
  <si>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</si>
  <si>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</si>
  <si>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</si>
  <si>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</si>
  <si>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</si>
  <si>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</si>
  <si>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</si>
  <si>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</si>
  <si>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</si>
  <si>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</si>
  <si>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</si>
  <si>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</si>
  <si>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</si>
  <si>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</si>
  <si>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</si>
  <si>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</si>
  <si>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</si>
  <si>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</si>
  <si>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</si>
  <si>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</si>
  <si>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</si>
  <si>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</si>
  <si>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</si>
  <si>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</si>
  <si>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</si>
  <si>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</si>
  <si>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</si>
  <si>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</si>
  <si>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</si>
  <si>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</si>
  <si>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</si>
  <si>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</si>
  <si>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</si>
  <si>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</si>
  <si>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</si>
  <si>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</si>
  <si>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</si>
  <si>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</si>
  <si>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</si>
  <si>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</si>
  <si>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</si>
  <si>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</si>
  <si>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</si>
  <si>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</si>
  <si>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</si>
  <si>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</si>
  <si>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</si>
  <si>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</si>
  <si>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</si>
  <si>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</si>
  <si>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</si>
  <si>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</si>
  <si>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</si>
  <si>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</si>
  <si>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</si>
  <si>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</si>
  <si>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</si>
  <si>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</si>
  <si>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</si>
  <si>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</si>
  <si>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</si>
  <si>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</si>
  <si>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</si>
  <si>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</si>
  <si>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</si>
  <si>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</si>
  <si>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</si>
  <si>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</si>
  <si>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</si>
  <si>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</si>
  <si>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</si>
  <si>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</si>
  <si>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</si>
  <si>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</si>
  <si>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</si>
  <si>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</si>
  <si>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</si>
  <si>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</si>
  <si>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</si>
  <si>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</si>
  <si>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</si>
  <si>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</si>
  <si>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</si>
  <si>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</si>
  <si>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</si>
  <si>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</si>
  <si>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</si>
  <si>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</si>
  <si>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</si>
  <si>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</si>
  <si>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</si>
  <si>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</si>
  <si>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</si>
  <si>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</si>
  <si>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</si>
  <si>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</si>
  <si>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</si>
  <si>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</si>
  <si>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</si>
  <si>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</si>
  <si>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</si>
  <si>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</si>
  <si>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</si>
  <si>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</si>
  <si>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</si>
  <si>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</si>
  <si>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</si>
  <si>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</si>
  <si>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</si>
  <si>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</si>
  <si>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</si>
  <si>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</si>
  <si>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</si>
  <si>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</si>
  <si>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</si>
  <si>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</si>
  <si>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</si>
  <si>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</si>
  <si>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</si>
  <si>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</si>
  <si>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</si>
  <si>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</si>
  <si>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</si>
  <si>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</si>
  <si>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</si>
  <si>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</si>
  <si>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</si>
  <si>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</si>
  <si>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</si>
  <si>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</si>
  <si>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</si>
  <si>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</si>
  <si>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</si>
  <si>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</si>
  <si>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</si>
  <si>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</si>
  <si>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</si>
  <si>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</si>
  <si>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</si>
  <si>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</si>
  <si>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</si>
  <si>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</si>
  <si>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</si>
  <si>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</si>
  <si>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</si>
  <si>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</si>
  <si>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</si>
  <si>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</si>
  <si>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</si>
  <si>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</si>
  <si>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</si>
  <si>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</si>
  <si>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</si>
  <si>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</si>
  <si>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</si>
  <si>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</si>
  <si>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</si>
  <si>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</si>
  <si>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</si>
  <si>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</si>
  <si>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</si>
  <si>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</si>
  <si>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</si>
  <si>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</si>
  <si>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</si>
  <si>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</si>
  <si>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</si>
  <si>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</si>
  <si>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</si>
  <si>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</si>
  <si>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</si>
  <si>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</si>
  <si>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</si>
  <si>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</si>
  <si>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</si>
  <si>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</si>
  <si>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</si>
  <si>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</si>
  <si>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</si>
  <si>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</si>
  <si>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</si>
  <si>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</si>
  <si>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</si>
  <si>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</si>
  <si>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</si>
  <si>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</si>
  <si>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</si>
  <si>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</si>
  <si>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</si>
  <si>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</si>
  <si>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</si>
  <si>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</si>
  <si>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</si>
  <si>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</si>
  <si>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</si>
  <si>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</si>
  <si>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</si>
  <si>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</si>
  <si>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</si>
  <si>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</si>
  <si>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</si>
  <si>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</si>
  <si>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</si>
  <si>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</si>
  <si>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</si>
  <si>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</si>
  <si>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</si>
  <si>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</si>
  <si>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</si>
  <si>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</si>
  <si>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</si>
  <si>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</si>
  <si>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</si>
  <si>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</si>
  <si>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</si>
  <si>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</si>
  <si>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</si>
  <si>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</si>
  <si>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</si>
  <si>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</si>
  <si>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</si>
  <si>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</si>
  <si>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</si>
  <si>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</si>
  <si>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</si>
  <si>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</si>
  <si>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</si>
  <si>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</si>
  <si>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</si>
  <si>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</si>
  <si>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</si>
  <si>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</si>
  <si>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</si>
  <si>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</si>
  <si>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</si>
  <si>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</si>
  <si>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</si>
  <si>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</si>
  <si>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</si>
  <si>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</si>
  <si>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</si>
  <si>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</si>
  <si>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</si>
  <si>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</si>
  <si>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</si>
  <si>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</si>
  <si>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</si>
  <si>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</si>
  <si>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</si>
  <si>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</si>
  <si>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</si>
  <si>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</si>
  <si>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</si>
  <si>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</si>
  <si>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</si>
  <si>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</si>
  <si>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</si>
  <si>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</si>
  <si>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</si>
  <si>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</si>
  <si>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</si>
  <si>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</si>
  <si>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</si>
  <si>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</si>
  <si>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</si>
  <si>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</si>
  <si>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</si>
  <si>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</si>
  <si>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</si>
  <si>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</si>
  <si>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</si>
  <si>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</si>
  <si>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</si>
  <si>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</si>
  <si>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</si>
  <si>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</si>
  <si>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</si>
  <si>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</si>
  <si>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</si>
  <si>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</si>
  <si>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</si>
  <si>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</si>
  <si>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</si>
  <si>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</si>
  <si>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</si>
  <si>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</si>
  <si>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</si>
  <si>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</si>
  <si>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</si>
  <si>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</si>
  <si>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</si>
  <si>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</si>
  <si>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</si>
  <si>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</si>
  <si>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</si>
  <si>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</si>
  <si>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</si>
  <si>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</si>
  <si>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</si>
  <si>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</si>
  <si>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</si>
  <si>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</si>
  <si>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</si>
  <si>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</si>
  <si>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</si>
  <si>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</si>
  <si>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</si>
  <si>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</si>
  <si>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</si>
  <si>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</si>
  <si>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</si>
  <si>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</si>
  <si>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</si>
  <si>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</si>
  <si>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</si>
  <si>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</si>
  <si>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</si>
  <si>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</si>
  <si>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</si>
  <si>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</si>
  <si>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</si>
  <si>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</si>
  <si>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</si>
  <si>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</si>
  <si>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</si>
  <si>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</si>
  <si>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</si>
  <si>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</si>
  <si>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</si>
  <si>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</si>
  <si>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</si>
  <si>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</si>
  <si>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</si>
  <si>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</si>
  <si>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</si>
  <si>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</si>
  <si>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</si>
  <si>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</si>
  <si>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</si>
  <si>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</si>
  <si>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</si>
  <si>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</si>
  <si>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</si>
  <si>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</si>
  <si>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</si>
  <si>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</si>
  <si>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</si>
  <si>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</si>
  <si>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</si>
  <si>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</si>
  <si>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</si>
  <si>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</si>
  <si>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</si>
  <si>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</si>
  <si>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</si>
  <si>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</si>
  <si>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</si>
  <si>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</si>
  <si>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</si>
  <si>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</si>
  <si>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</si>
  <si>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</si>
  <si>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</si>
  <si>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</si>
  <si>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</si>
  <si>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</si>
  <si>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</si>
  <si>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</si>
  <si>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</si>
  <si>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</si>
  <si>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</si>
  <si>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</si>
  <si>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</si>
  <si>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</si>
  <si>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</si>
  <si>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</si>
  <si>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</si>
  <si>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</si>
  <si>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</si>
  <si>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</si>
  <si>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</si>
  <si>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</si>
  <si>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</si>
  <si>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</si>
  <si>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</si>
  <si>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</si>
  <si>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</si>
  <si>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</si>
  <si>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</si>
  <si>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</si>
  <si>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</si>
  <si>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</si>
  <si>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</si>
  <si>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</si>
  <si>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</si>
  <si>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</si>
  <si>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</si>
  <si>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</si>
  <si>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</si>
  <si>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</si>
  <si>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</si>
  <si>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</si>
  <si>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</si>
  <si>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</si>
  <si>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</si>
  <si>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</si>
  <si>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</si>
  <si>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</si>
  <si>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</si>
  <si>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</si>
  <si>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</si>
  <si>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</si>
  <si>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</si>
  <si>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</si>
  <si>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</si>
  <si>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</si>
  <si>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</si>
  <si>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</si>
  <si>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</si>
  <si>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</si>
  <si>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</si>
  <si>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</si>
  <si>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</si>
  <si>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</si>
  <si>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</si>
  <si>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</si>
  <si>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</si>
  <si>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</si>
  <si>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</si>
  <si>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</si>
  <si>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</si>
  <si>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</si>
  <si>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</si>
  <si>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</si>
  <si>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</si>
  <si>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</si>
  <si>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</si>
  <si>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</si>
  <si>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</si>
  <si>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</si>
  <si>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</si>
  <si>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</si>
  <si>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</si>
  <si>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</si>
  <si>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</si>
  <si>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</si>
  <si>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</si>
  <si>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</si>
  <si>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</si>
  <si>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</si>
  <si>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</si>
  <si>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</si>
  <si>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</si>
  <si>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</si>
  <si>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</si>
  <si>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</si>
  <si>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</si>
  <si>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</si>
  <si>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</si>
  <si>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</si>
  <si>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</si>
  <si>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</si>
  <si>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</si>
  <si>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</si>
  <si>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</si>
  <si>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</si>
  <si>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</si>
  <si>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</si>
  <si>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</si>
  <si>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</si>
  <si>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</si>
  <si>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</si>
  <si>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</si>
  <si>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</si>
  <si>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</si>
  <si>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</si>
  <si>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</si>
  <si>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</si>
  <si>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</si>
  <si>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</si>
  <si>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</si>
  <si>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</si>
  <si>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</si>
  <si>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</si>
  <si>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</si>
  <si>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</si>
  <si>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</si>
  <si>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</si>
  <si>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</si>
  <si>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</si>
  <si>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</si>
  <si>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</si>
  <si>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</si>
  <si>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</si>
  <si>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</si>
  <si>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</si>
  <si>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</si>
  <si>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</si>
  <si>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</si>
  <si>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</si>
  <si>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</si>
  <si>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</si>
  <si>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</si>
  <si>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</si>
  <si>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</si>
  <si>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</si>
  <si>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</si>
  <si>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</si>
  <si>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</si>
  <si>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</si>
  <si>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</si>
  <si>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</si>
  <si>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</si>
  <si>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</si>
  <si>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</si>
  <si>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</si>
  <si>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</si>
  <si>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</si>
  <si>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</si>
  <si>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</si>
  <si>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</si>
  <si>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</si>
  <si>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</si>
  <si>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</si>
  <si>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</si>
  <si>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</si>
  <si>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</si>
  <si>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</si>
  <si>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</si>
  <si>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</si>
  <si>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</si>
  <si>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</si>
  <si>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</si>
  <si>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</si>
  <si>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</si>
  <si>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</si>
  <si>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</si>
  <si>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</si>
  <si>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</si>
  <si>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</si>
  <si>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</si>
  <si>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</si>
  <si>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</si>
  <si>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</si>
  <si>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</si>
  <si>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</si>
  <si>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</si>
  <si>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</si>
  <si>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</si>
  <si>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</si>
  <si>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</si>
  <si>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</si>
  <si>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</si>
  <si>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</si>
  <si>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</si>
  <si>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</si>
  <si>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</si>
  <si>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</si>
  <si>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</si>
  <si>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</si>
  <si>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</si>
  <si>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</si>
  <si>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</si>
  <si>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</si>
  <si>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</si>
  <si>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</si>
  <si>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</si>
  <si>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</si>
  <si>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</si>
  <si>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</si>
  <si>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</si>
  <si>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</si>
  <si>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</si>
  <si>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</si>
  <si>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</si>
  <si>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</si>
  <si>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</si>
  <si>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</si>
  <si>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</si>
  <si>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</si>
  <si>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</si>
  <si>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</si>
  <si>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</si>
  <si>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</si>
  <si>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</si>
  <si>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</si>
  <si>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</si>
  <si>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</si>
  <si>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</si>
  <si>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</si>
  <si>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</si>
  <si>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</si>
  <si>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</si>
  <si>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</si>
  <si>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</si>
  <si>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</si>
  <si>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</si>
  <si>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</si>
  <si>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</si>
  <si>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</si>
  <si>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</si>
  <si>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</si>
  <si>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</si>
  <si>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</si>
  <si>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</si>
  <si>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</si>
  <si>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</si>
  <si>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</si>
  <si>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</si>
  <si>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</si>
  <si>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</si>
  <si>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</si>
  <si>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</si>
  <si>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</si>
  <si>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</si>
  <si>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</si>
  <si>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</si>
  <si>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</si>
  <si>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</si>
  <si>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</si>
  <si>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</si>
  <si>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</si>
  <si>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</si>
  <si>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</si>
  <si>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</si>
  <si>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</si>
  <si>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</si>
  <si>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</si>
  <si>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</si>
  <si>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</si>
  <si>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</si>
  <si>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</si>
  <si>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</si>
  <si>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</si>
  <si>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</si>
  <si>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</si>
  <si>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</si>
  <si>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</si>
  <si>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</si>
  <si>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</si>
  <si>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</si>
  <si>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</si>
  <si>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</si>
  <si>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</si>
  <si>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</si>
  <si>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</si>
  <si>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</si>
  <si>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</si>
  <si>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</si>
  <si>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</si>
  <si>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</si>
  <si>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</si>
  <si>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</si>
  <si>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</si>
  <si>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</si>
  <si>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</si>
  <si>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</si>
  <si>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</si>
  <si>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</si>
  <si>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</si>
  <si>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</si>
  <si>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</si>
  <si>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</si>
  <si>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</si>
  <si>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</si>
  <si>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</si>
  <si>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</si>
  <si>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</si>
  <si>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</si>
  <si>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</si>
  <si>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</si>
  <si>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</si>
  <si>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</si>
  <si>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</si>
  <si>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</si>
  <si>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</si>
  <si>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</si>
  <si>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</si>
  <si>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</si>
  <si>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</si>
  <si>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</si>
  <si>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</si>
  <si>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</si>
  <si>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</si>
  <si>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</si>
  <si>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</si>
  <si>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</si>
  <si>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</si>
  <si>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</si>
  <si>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</si>
  <si>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</si>
  <si>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</si>
  <si>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</si>
  <si>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</si>
  <si>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</si>
  <si>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</si>
  <si>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</si>
  <si>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</si>
  <si>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</si>
  <si>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</si>
  <si>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</si>
  <si>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</si>
  <si>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</si>
  <si>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</si>
  <si>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</si>
  <si>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</si>
  <si>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</si>
  <si>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</si>
  <si>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</si>
  <si>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</si>
  <si>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</si>
  <si>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</si>
  <si>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</si>
  <si>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</si>
  <si>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</si>
  <si>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</si>
  <si>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</si>
  <si>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</si>
  <si>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</si>
  <si>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</si>
  <si>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</si>
  <si>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</si>
  <si>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</si>
  <si>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</si>
  <si>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</si>
  <si>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</si>
  <si>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</si>
  <si>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</si>
  <si>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</si>
  <si>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</si>
  <si>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</si>
  <si>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</si>
  <si>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</si>
  <si>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</si>
  <si>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</si>
  <si>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</si>
  <si>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</si>
  <si>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</si>
  <si>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</si>
  <si>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</si>
  <si>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</si>
  <si>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</si>
  <si>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</si>
  <si>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</si>
  <si>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</si>
  <si>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</si>
  <si>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</si>
  <si>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</si>
  <si>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</si>
  <si>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</si>
  <si>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</si>
  <si>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</si>
  <si>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</si>
  <si>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</si>
  <si>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</si>
  <si>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</si>
  <si>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</si>
  <si>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</si>
  <si>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</si>
  <si>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</si>
  <si>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</si>
  <si>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</si>
  <si>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</si>
  <si>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</si>
  <si>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</si>
  <si>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</si>
  <si>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</si>
  <si>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</si>
  <si>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</si>
  <si>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</si>
  <si>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</si>
  <si>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</si>
  <si>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</si>
  <si>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</si>
  <si>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</si>
  <si>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</si>
  <si>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</si>
  <si>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</si>
  <si>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</si>
  <si>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</si>
  <si>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</si>
  <si>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</si>
  <si>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</si>
  <si>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</si>
  <si>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</si>
  <si>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</si>
  <si>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</si>
  <si>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</si>
  <si>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</si>
  <si>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</si>
  <si>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</si>
  <si>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</si>
  <si>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</si>
  <si>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</si>
  <si>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</si>
  <si>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</si>
  <si>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</si>
  <si>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</si>
  <si>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</si>
  <si>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</si>
  <si>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</si>
  <si>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</si>
  <si>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</si>
  <si>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</si>
  <si>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</si>
  <si>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</si>
  <si>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</si>
  <si>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</si>
  <si>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</si>
  <si>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</si>
  <si>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</si>
  <si>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</si>
  <si>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</si>
  <si>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</si>
  <si>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</si>
  <si>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</si>
  <si>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</si>
  <si>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</si>
  <si>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</si>
  <si>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</si>
  <si>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</si>
  <si>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</si>
  <si>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</si>
  <si>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</si>
  <si>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</si>
  <si>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</si>
  <si>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</si>
  <si>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</si>
  <si>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</si>
  <si>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</si>
  <si>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</si>
  <si>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</si>
  <si>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</si>
  <si>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</si>
  <si>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</si>
  <si>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</si>
  <si>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</si>
  <si>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</si>
  <si>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</si>
  <si>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</si>
  <si>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</si>
  <si>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</si>
  <si>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</si>
  <si>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</si>
  <si>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</si>
  <si>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</si>
  <si>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</si>
  <si>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</si>
  <si>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</si>
  <si>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</si>
  <si>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</si>
  <si>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</si>
  <si>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</si>
  <si>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</si>
  <si>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</si>
  <si>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</si>
  <si>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</si>
  <si>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</si>
  <si>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</si>
  <si>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</si>
  <si>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</si>
  <si>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</si>
  <si>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</si>
  <si>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</si>
  <si>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</si>
  <si>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</si>
  <si>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</si>
  <si>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</si>
  <si>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</si>
  <si>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</si>
  <si>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</si>
  <si>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</si>
  <si>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</si>
  <si>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</si>
  <si>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</si>
  <si>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</si>
  <si>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</si>
  <si>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</si>
  <si>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</si>
  <si>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</si>
  <si>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</si>
  <si>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</si>
  <si>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</si>
  <si>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</si>
  <si>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</si>
  <si>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</si>
  <si>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</si>
  <si>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</si>
  <si>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</si>
  <si>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</si>
  <si>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</si>
  <si>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</si>
  <si>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</si>
  <si>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</si>
  <si>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</si>
  <si>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</si>
  <si>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</si>
  <si>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</si>
  <si>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</si>
  <si>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</si>
  <si>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</si>
  <si>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</si>
  <si>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</si>
  <si>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</si>
  <si>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</si>
  <si>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</si>
  <si>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</si>
  <si>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</si>
  <si>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</si>
  <si>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</si>
  <si>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</si>
  <si>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</si>
  <si>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</si>
  <si>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</si>
  <si>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</si>
  <si>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</si>
  <si>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</si>
  <si>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</si>
  <si>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</si>
  <si>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</si>
  <si>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</si>
  <si>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</si>
  <si>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</si>
  <si>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</si>
  <si>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</si>
  <si>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</si>
  <si>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</si>
  <si>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</si>
  <si>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</si>
  <si>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</si>
  <si>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</si>
  <si>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</si>
  <si>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</si>
  <si>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</si>
  <si>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</si>
  <si>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</si>
  <si>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</si>
  <si>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</si>
  <si>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</si>
  <si>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</si>
  <si>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</si>
  <si>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</si>
  <si>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</si>
  <si>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</si>
  <si>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</si>
  <si>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</si>
  <si>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</si>
  <si>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</si>
  <si>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</si>
  <si>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</si>
  <si>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</si>
  <si>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</si>
  <si>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</si>
  <si>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</si>
  <si>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</si>
  <si>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</si>
  <si>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</si>
  <si>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</si>
  <si>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</si>
  <si>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</si>
  <si>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</si>
  <si>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</si>
  <si>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</si>
  <si>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</si>
  <si>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</si>
  <si>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</si>
  <si>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</si>
  <si>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</si>
  <si>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</si>
  <si>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</si>
  <si>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</si>
  <si>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</si>
  <si>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</si>
  <si>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</si>
  <si>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</si>
  <si>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</si>
  <si>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</si>
  <si>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</si>
  <si>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</si>
  <si>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</si>
  <si>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</si>
  <si>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</si>
  <si>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</si>
  <si>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</si>
  <si>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</si>
  <si>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</si>
  <si>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</si>
  <si>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</si>
  <si>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</si>
  <si>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</si>
  <si>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</si>
  <si>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</si>
  <si>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</si>
  <si>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</si>
  <si>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</si>
  <si>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</si>
  <si>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</si>
  <si>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</si>
  <si>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</si>
  <si>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</si>
  <si>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</si>
  <si>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</si>
  <si>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</si>
  <si>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</si>
  <si>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</si>
  <si>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</si>
  <si>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</si>
  <si>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</si>
  <si>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</si>
  <si>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</si>
  <si>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</si>
  <si>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</si>
  <si>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</si>
  <si>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</si>
  <si>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</si>
  <si>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</si>
  <si>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</si>
  <si>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</si>
  <si>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</si>
  <si>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</si>
  <si>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</si>
  <si>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</si>
  <si>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</si>
  <si>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</si>
  <si>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</si>
  <si>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</si>
  <si>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</si>
  <si>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</si>
  <si>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</si>
  <si>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</si>
  <si>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</si>
  <si>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</si>
  <si>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</si>
  <si>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</si>
  <si>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</si>
  <si>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</si>
  <si>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</si>
  <si>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</si>
  <si>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</si>
  <si>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</si>
  <si>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</si>
  <si>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</si>
  <si>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</si>
  <si>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</si>
  <si>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</si>
  <si>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</si>
  <si>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</si>
  <si>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</si>
  <si>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</si>
  <si>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</si>
  <si>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</si>
  <si>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</si>
  <si>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</si>
  <si>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</si>
  <si>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</si>
  <si>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</si>
  <si>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</si>
  <si>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</si>
  <si>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</si>
  <si>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</si>
  <si>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</si>
  <si>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</si>
  <si>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</si>
  <si>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</si>
  <si>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</si>
  <si>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</si>
  <si>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</si>
  <si>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</si>
  <si>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</si>
  <si>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</si>
  <si>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</si>
  <si>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</si>
  <si>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</si>
  <si>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</si>
  <si>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</si>
  <si>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</si>
  <si>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</si>
  <si>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</si>
  <si>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</si>
  <si>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</si>
  <si>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</si>
  <si>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</si>
  <si>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</si>
  <si>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</si>
  <si>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</si>
  <si>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</si>
  <si>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</si>
  <si>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</si>
  <si>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</si>
  <si>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</si>
  <si>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</si>
  <si>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</si>
  <si>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</si>
  <si>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</si>
  <si>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</si>
  <si>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</si>
  <si>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</si>
  <si>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</si>
  <si>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</si>
  <si>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</si>
  <si>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</si>
  <si>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</si>
  <si>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</si>
  <si>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</si>
  <si>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</si>
  <si>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</si>
  <si>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</si>
  <si>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</si>
  <si>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</si>
  <si>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</si>
  <si>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</si>
  <si>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</si>
  <si>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</si>
  <si>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</si>
  <si>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</si>
  <si>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</si>
  <si>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</si>
  <si>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</si>
  <si>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</si>
  <si>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</si>
  <si>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</si>
  <si>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</si>
  <si>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</si>
  <si>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</si>
  <si>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</si>
  <si>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</si>
  <si>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</si>
  <si>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</si>
  <si>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</si>
  <si>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</si>
  <si>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</si>
  <si>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</si>
  <si>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</si>
  <si>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</si>
  <si>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</si>
  <si>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</si>
  <si>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</si>
  <si>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</si>
  <si>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</si>
  <si>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</si>
  <si>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</si>
  <si>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</si>
  <si>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</si>
  <si>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</si>
  <si>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</si>
  <si>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</si>
  <si>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</si>
  <si>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</si>
  <si>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</si>
  <si>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</si>
  <si>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</si>
  <si>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</si>
  <si>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</si>
  <si>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</si>
  <si>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</si>
  <si>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</si>
  <si>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</si>
  <si>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</si>
  <si>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</si>
  <si>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</si>
  <si>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</si>
  <si>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</si>
  <si>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</si>
  <si>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</si>
  <si>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</si>
  <si>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</si>
  <si>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</si>
  <si>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</si>
  <si>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</si>
  <si>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</si>
  <si>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</si>
  <si>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</si>
  <si>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</si>
  <si>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</si>
  <si>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</si>
  <si>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</si>
  <si>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</si>
  <si>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</si>
  <si>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</si>
  <si>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</si>
  <si>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</si>
  <si>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</si>
  <si>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</si>
  <si>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</si>
  <si>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</si>
  <si>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</si>
  <si>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</si>
  <si>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</si>
  <si>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</si>
  <si>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</si>
  <si>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</si>
  <si>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</si>
  <si>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</si>
  <si>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</si>
  <si>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</si>
  <si>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</si>
  <si>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</si>
  <si>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</si>
  <si>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</si>
  <si>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</si>
  <si>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</si>
  <si>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</si>
  <si>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</si>
  <si>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</si>
  <si>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</si>
  <si>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</si>
  <si>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</si>
  <si>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</si>
  <si>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</si>
  <si>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</si>
  <si>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</si>
  <si>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</si>
  <si>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</si>
  <si>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</si>
  <si>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</si>
  <si>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</si>
  <si>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</si>
  <si>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</si>
  <si>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</si>
  <si>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</si>
  <si>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</si>
  <si>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</si>
  <si>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</si>
  <si>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</si>
  <si>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</si>
  <si>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</si>
  <si>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</si>
  <si>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</si>
  <si>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</si>
  <si>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</si>
  <si>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</si>
  <si>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</si>
  <si>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</si>
  <si>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</si>
  <si>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</si>
  <si>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</si>
  <si>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</si>
  <si>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</si>
  <si>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</si>
  <si>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</si>
  <si>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</si>
  <si>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</si>
  <si>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</si>
  <si>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</si>
  <si>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</si>
  <si>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</si>
  <si>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</si>
  <si>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</si>
  <si>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</si>
  <si>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</si>
  <si>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</si>
  <si>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</si>
  <si>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</si>
  <si>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</si>
  <si>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</si>
  <si>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</si>
  <si>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</si>
  <si>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</si>
  <si>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</si>
  <si>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</si>
  <si>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</si>
  <si>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</si>
  <si>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</si>
  <si>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</si>
  <si>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</si>
  <si>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</si>
  <si>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</si>
  <si>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</si>
  <si>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</si>
  <si>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</si>
  <si>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</si>
  <si>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</si>
  <si>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</si>
  <si>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</si>
  <si>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</si>
  <si>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</si>
  <si>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</si>
  <si>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</si>
  <si>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</si>
  <si>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</si>
  <si>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</si>
  <si>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</si>
  <si>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</si>
  <si>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</si>
  <si>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</si>
  <si>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</si>
  <si>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</si>
  <si>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</si>
  <si>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</si>
  <si>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</si>
  <si>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</si>
  <si>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</si>
  <si>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</si>
  <si>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</si>
  <si>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</si>
  <si>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</si>
  <si>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</si>
  <si>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</si>
  <si>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</si>
  <si>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</si>
  <si>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</si>
  <si>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</si>
  <si>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</si>
  <si>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</si>
  <si>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</si>
  <si>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</si>
  <si>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</si>
  <si>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</si>
  <si>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</si>
  <si>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</si>
  <si>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</si>
  <si>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</si>
  <si>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</si>
  <si>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</si>
  <si>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</si>
  <si>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</si>
  <si>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</si>
  <si>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</si>
  <si>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</si>
  <si>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</si>
  <si>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</si>
  <si>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</si>
  <si>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</si>
  <si>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</si>
  <si>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</si>
  <si>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</si>
  <si>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</si>
  <si>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</si>
  <si>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</si>
  <si>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</si>
  <si>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</si>
  <si>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</si>
  <si>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</si>
  <si>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</si>
  <si>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</si>
  <si>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</si>
  <si>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</si>
  <si>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</si>
  <si>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</si>
  <si>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</si>
  <si>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</si>
  <si>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</si>
  <si>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</si>
  <si>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</si>
  <si>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</si>
  <si>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</si>
  <si>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</si>
  <si>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</si>
  <si>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</si>
  <si>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</si>
  <si>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</si>
  <si>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</si>
  <si>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</si>
  <si>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</si>
  <si>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</si>
  <si>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</si>
  <si>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</si>
  <si>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</si>
  <si>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</si>
  <si>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</si>
  <si>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</si>
  <si>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</si>
  <si>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</si>
  <si>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</si>
  <si>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</si>
  <si>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</si>
  <si>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</si>
  <si>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</si>
  <si>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</si>
  <si>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</si>
  <si>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</si>
  <si>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</si>
  <si>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</si>
  <si>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</si>
  <si>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</si>
  <si>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</si>
  <si>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</si>
  <si>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</si>
  <si>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</si>
  <si>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</si>
  <si>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</si>
  <si>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</si>
  <si>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</si>
  <si>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</si>
  <si>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</si>
  <si>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</si>
  <si>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</si>
  <si>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</si>
  <si>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</si>
  <si>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</si>
  <si>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</si>
  <si>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</si>
  <si>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</si>
  <si>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</si>
  <si>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</si>
  <si>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</si>
  <si>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</si>
  <si>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</si>
  <si>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</si>
  <si>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</si>
  <si>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</si>
  <si>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</si>
  <si>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</si>
  <si>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</si>
  <si>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</si>
  <si>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</si>
  <si>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</si>
  <si>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</si>
  <si>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</si>
  <si>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</si>
  <si>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</si>
  <si>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</si>
  <si>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</si>
  <si>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</si>
  <si>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</si>
  <si>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</si>
  <si>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</si>
  <si>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</si>
  <si>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</si>
  <si>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</si>
  <si>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</si>
  <si>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</si>
  <si>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</si>
  <si>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</si>
  <si>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</si>
  <si>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</si>
  <si>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</si>
  <si>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</si>
  <si>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</si>
  <si>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</si>
  <si>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</si>
  <si>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</si>
  <si>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</si>
  <si>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</si>
  <si>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</si>
  <si>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</si>
  <si>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</si>
  <si>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</si>
  <si>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</si>
  <si>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</si>
  <si>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</si>
  <si>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</si>
  <si>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</si>
  <si>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</si>
  <si>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</si>
  <si>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</si>
  <si>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</si>
  <si>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</si>
  <si>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</si>
  <si>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</si>
  <si>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</si>
  <si>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</si>
  <si>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</si>
  <si>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</si>
  <si>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</si>
  <si>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</si>
  <si>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</si>
  <si>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</si>
  <si>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</si>
  <si>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</si>
  <si>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</si>
  <si>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</si>
  <si>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</si>
  <si>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</si>
  <si>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</si>
  <si>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</si>
  <si>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</si>
  <si>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</si>
  <si>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</si>
  <si>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</si>
  <si>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</si>
  <si>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</si>
  <si>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</si>
  <si>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</si>
  <si>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</si>
  <si>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</si>
  <si>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</si>
  <si>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</si>
  <si>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</si>
  <si>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</si>
  <si>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</si>
  <si>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</si>
  <si>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</si>
  <si>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</si>
  <si>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</si>
  <si>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</si>
  <si>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</si>
  <si>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</si>
  <si>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</si>
  <si>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</si>
  <si>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</si>
  <si>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</si>
  <si>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</si>
  <si>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</si>
  <si>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</si>
  <si>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</si>
  <si>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</si>
  <si>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</si>
  <si>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</si>
  <si>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</si>
  <si>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</si>
  <si>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</si>
  <si>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</si>
  <si>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</si>
  <si>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</si>
  <si>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</si>
  <si>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</si>
  <si>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</si>
  <si>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</si>
  <si>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</si>
  <si>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</si>
  <si>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</si>
  <si>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</si>
  <si>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</si>
  <si>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</si>
  <si>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</si>
  <si>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</si>
  <si>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</si>
  <si>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</si>
  <si>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</si>
  <si>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</si>
  <si>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</si>
  <si>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</si>
  <si>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</si>
  <si>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</si>
  <si>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</si>
  <si>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</si>
  <si>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</si>
  <si>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</si>
  <si>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</si>
  <si>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</si>
  <si>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</si>
  <si>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</si>
  <si>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</si>
  <si>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</si>
  <si>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</si>
  <si>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</si>
  <si>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</si>
  <si>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</si>
  <si>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</si>
  <si>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</si>
  <si>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</si>
  <si>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</si>
  <si>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</si>
  <si>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</si>
  <si>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</si>
  <si>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</si>
  <si>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</si>
  <si>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</si>
  <si>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</si>
  <si>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</si>
  <si>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</si>
  <si>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</si>
  <si>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</si>
  <si>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</si>
  <si>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</si>
  <si>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</si>
  <si>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</si>
  <si>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</si>
  <si>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</si>
  <si>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</si>
  <si>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</si>
  <si>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</si>
  <si>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</si>
  <si>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</si>
  <si>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</si>
  <si>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</si>
  <si>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</si>
  <si>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</si>
  <si>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</si>
  <si>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</si>
  <si>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</si>
  <si>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</si>
  <si>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</si>
  <si>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</si>
  <si>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</si>
  <si>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</si>
  <si>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</si>
  <si>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</si>
  <si>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</si>
  <si>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</si>
  <si>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</si>
  <si>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</si>
  <si>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</si>
  <si>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</si>
  <si>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</si>
  <si>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</si>
  <si>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</si>
  <si>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</si>
  <si>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</si>
  <si>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</si>
  <si>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</si>
  <si>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</si>
  <si>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</si>
  <si>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</si>
  <si>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</si>
  <si>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</si>
  <si>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</si>
  <si>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</si>
  <si>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</si>
  <si>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</si>
  <si>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</si>
  <si>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</si>
  <si>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</si>
  <si>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</si>
  <si>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</si>
  <si>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</si>
  <si>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</si>
  <si>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</si>
  <si>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</si>
  <si>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</si>
  <si>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</si>
  <si>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</si>
  <si>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</si>
  <si>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</si>
  <si>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</si>
  <si>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</si>
  <si>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</si>
  <si>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</si>
  <si>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</si>
  <si>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</si>
  <si>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</si>
  <si>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</si>
  <si>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</si>
  <si>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</si>
  <si>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</si>
  <si>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</si>
  <si>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</si>
  <si>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</si>
  <si>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</si>
  <si>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</si>
  <si>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</si>
  <si>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</si>
  <si>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</si>
  <si>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</si>
  <si>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</si>
  <si>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</si>
  <si>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</si>
  <si>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</si>
  <si>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</si>
  <si>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</si>
  <si>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</si>
  <si>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</si>
  <si>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</si>
  <si>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</si>
  <si>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</si>
  <si>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</si>
  <si>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</si>
  <si>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</si>
  <si>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</si>
  <si>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</si>
  <si>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</si>
  <si>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</si>
  <si>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</si>
  <si>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</si>
  <si>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</si>
  <si>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</si>
  <si>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</si>
  <si>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</si>
  <si>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</si>
  <si>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</si>
  <si>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</si>
  <si>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</si>
  <si>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</si>
  <si>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</si>
  <si>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</si>
  <si>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</si>
  <si>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</si>
  <si>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</si>
  <si>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</si>
  <si>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</si>
  <si>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</si>
  <si>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</si>
  <si>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</si>
  <si>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</si>
  <si>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</si>
  <si>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</si>
  <si>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</si>
  <si>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</si>
  <si>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</si>
  <si>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</si>
  <si>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</si>
  <si>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</si>
  <si>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</si>
  <si>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</si>
  <si>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</si>
  <si>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</si>
  <si>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</si>
  <si>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</si>
  <si>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</si>
  <si>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</si>
  <si>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</si>
  <si>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</si>
  <si>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</si>
  <si>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</si>
  <si>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</si>
  <si>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</si>
  <si>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</si>
  <si>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</si>
  <si>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</si>
  <si>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</si>
  <si>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</si>
  <si>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</si>
  <si>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</si>
  <si>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</si>
  <si>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</si>
  <si>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</si>
  <si>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</si>
  <si>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</si>
  <si>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</si>
  <si>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</si>
  <si>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</si>
  <si>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</si>
  <si>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</si>
  <si>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</si>
  <si>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</si>
  <si>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</si>
  <si>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</si>
  <si>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</si>
  <si>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</si>
  <si>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</si>
  <si>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</si>
  <si>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</si>
  <si>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</si>
  <si>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</si>
  <si>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</si>
  <si>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</si>
  <si>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</si>
  <si>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</si>
  <si>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</si>
  <si>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</si>
  <si>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</si>
  <si>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</si>
  <si>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</si>
  <si>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</si>
  <si>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</si>
  <si>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</si>
  <si>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</si>
  <si>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</si>
  <si>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</si>
  <si>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</si>
  <si>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</si>
  <si>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</si>
  <si>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</si>
  <si>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</si>
  <si>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</si>
  <si>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</si>
  <si>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</si>
  <si>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</si>
  <si>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</si>
  <si>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</si>
  <si>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</si>
  <si>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</si>
  <si>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</si>
  <si>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</si>
  <si>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</si>
  <si>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</si>
  <si>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</si>
  <si>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</si>
  <si>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</si>
  <si>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</si>
  <si>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</si>
  <si>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</si>
  <si>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</si>
  <si>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</si>
  <si>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</si>
  <si>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</si>
  <si>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</si>
  <si>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</si>
  <si>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</si>
  <si>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</si>
  <si>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</si>
  <si>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</si>
  <si>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</si>
  <si>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</si>
  <si>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</si>
  <si>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</si>
  <si>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</si>
  <si>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</si>
  <si>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</si>
  <si>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</si>
  <si>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</si>
  <si>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</si>
  <si>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</si>
  <si>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</si>
  <si>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</si>
  <si>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</si>
  <si>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</si>
  <si>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</si>
  <si>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</si>
  <si>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</si>
  <si>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</si>
  <si>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</si>
  <si>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</si>
  <si>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</si>
  <si>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</si>
  <si>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</si>
  <si>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</si>
  <si>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</si>
  <si>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</si>
  <si>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</si>
  <si>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</si>
  <si>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</si>
  <si>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</si>
  <si>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</si>
  <si>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</si>
  <si>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</si>
  <si>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</si>
  <si>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</si>
  <si>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</si>
  <si>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</si>
  <si>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</si>
  <si>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</si>
  <si>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</si>
  <si>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</si>
  <si>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</si>
  <si>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</si>
  <si>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</si>
  <si>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</si>
  <si>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</si>
  <si>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</si>
  <si>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</si>
  <si>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</si>
  <si>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</si>
  <si>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</si>
  <si>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</si>
  <si>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</si>
  <si>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</si>
  <si>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</si>
  <si>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</si>
  <si>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</si>
  <si>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</si>
  <si>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</si>
  <si>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</si>
  <si>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</si>
  <si>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</si>
  <si>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</si>
  <si>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</si>
  <si>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</si>
  <si>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</si>
  <si>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</si>
  <si>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</si>
  <si>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</si>
  <si>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</si>
  <si>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</si>
  <si>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</si>
  <si>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</si>
  <si>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</si>
  <si>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</si>
  <si>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</si>
  <si>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</si>
  <si>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</si>
  <si>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</si>
  <si>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</si>
  <si>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</si>
  <si>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</si>
  <si>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</si>
  <si>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</si>
  <si>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</si>
  <si>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</si>
  <si>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</si>
  <si>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</si>
  <si>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</si>
  <si>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</si>
  <si>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</si>
  <si>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</si>
  <si>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</si>
  <si>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</si>
  <si>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</si>
  <si>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</si>
  <si>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</si>
  <si>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</si>
  <si>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</si>
  <si>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</si>
  <si>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</si>
  <si>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</si>
  <si>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</si>
  <si>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</si>
  <si>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</si>
  <si>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</si>
  <si>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</si>
  <si>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</si>
  <si>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</si>
  <si>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</si>
  <si>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</si>
  <si>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</si>
  <si>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</si>
  <si>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</si>
  <si>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</si>
  <si>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</si>
  <si>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</si>
  <si>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</si>
  <si>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</si>
  <si>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</si>
  <si>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</si>
  <si>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</si>
  <si>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</si>
  <si>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</si>
  <si>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</si>
  <si>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</si>
  <si>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</si>
  <si>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</si>
  <si>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</si>
  <si>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</si>
  <si>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</si>
  <si>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</si>
  <si>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</si>
  <si>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</si>
  <si>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</si>
  <si>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</si>
  <si>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</si>
  <si>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</si>
  <si>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</si>
  <si>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</si>
  <si>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</si>
  <si>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</si>
  <si>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</si>
  <si>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</si>
  <si>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</si>
  <si>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</si>
  <si>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</si>
  <si>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</si>
  <si>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</si>
  <si>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</si>
  <si>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</si>
  <si>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</si>
  <si>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</si>
  <si>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</si>
  <si>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</si>
  <si>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</si>
  <si>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</si>
  <si>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</si>
  <si>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</si>
  <si>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</si>
  <si>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</si>
  <si>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</si>
  <si>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</si>
  <si>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</si>
  <si>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</si>
  <si>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</si>
  <si>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</si>
  <si>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</si>
  <si>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</si>
  <si>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</si>
  <si>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</si>
  <si>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</si>
  <si>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</si>
  <si>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</si>
  <si>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</si>
  <si>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</si>
  <si>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</si>
  <si>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</si>
  <si>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</si>
  <si>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</si>
  <si>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</si>
  <si>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</si>
  <si>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</si>
  <si>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</si>
  <si>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</si>
  <si>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</si>
  <si>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</si>
  <si>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</si>
  <si>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</si>
  <si>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</si>
  <si>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</si>
  <si>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</si>
  <si>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</si>
  <si>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</si>
  <si>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</si>
  <si>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</si>
  <si>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</si>
  <si>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</si>
  <si>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</si>
  <si>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</si>
  <si>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</si>
  <si>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</si>
  <si>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</si>
  <si>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</si>
  <si>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</si>
  <si>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</si>
  <si>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</si>
  <si>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</si>
  <si>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</si>
  <si>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</si>
  <si>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</si>
  <si>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</si>
  <si>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</si>
  <si>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</si>
  <si>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</si>
  <si>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</si>
  <si>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</si>
  <si>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</si>
  <si>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</si>
  <si>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</si>
  <si>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</si>
  <si>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</si>
  <si>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</si>
  <si>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</si>
  <si>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</si>
  <si>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</si>
  <si>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</si>
  <si>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</si>
  <si>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</si>
  <si>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</si>
  <si>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</si>
  <si>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</si>
  <si>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</si>
  <si>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</si>
  <si>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</si>
  <si>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</si>
  <si>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</si>
  <si>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</si>
  <si>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</si>
  <si>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</si>
  <si>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</si>
  <si>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</si>
  <si>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</si>
  <si>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</si>
  <si>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</si>
  <si>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</si>
  <si>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</si>
  <si>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</si>
  <si>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</si>
  <si>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</si>
  <si>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</si>
  <si>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</si>
  <si>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</si>
  <si>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</si>
  <si>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</si>
  <si>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</si>
  <si>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</si>
  <si>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</si>
  <si>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</si>
  <si>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</si>
  <si>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</si>
  <si>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</si>
  <si>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</si>
  <si>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</si>
  <si>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</si>
  <si>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</si>
  <si>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</si>
  <si>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</si>
  <si>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</si>
  <si>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</si>
  <si>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</si>
  <si>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</si>
  <si>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</si>
  <si>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</si>
  <si>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</si>
  <si>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</si>
  <si>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</si>
  <si>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</si>
  <si>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</si>
  <si>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</si>
  <si>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</si>
  <si>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</si>
  <si>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</si>
  <si>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</si>
  <si>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</si>
  <si>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</si>
  <si>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</si>
  <si>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</si>
  <si>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</si>
  <si>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</si>
  <si>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</si>
  <si>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</si>
  <si>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</si>
  <si>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</si>
  <si>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</si>
  <si>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</si>
  <si>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</si>
  <si>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</si>
  <si>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</si>
  <si>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</si>
  <si>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</si>
  <si>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</si>
  <si>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</si>
  <si>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</si>
  <si>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</si>
  <si>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</si>
  <si>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</si>
  <si>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</si>
  <si>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</si>
  <si>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</si>
  <si>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</si>
  <si>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</si>
  <si>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</si>
  <si>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</si>
  <si>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</si>
  <si>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</si>
  <si>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</si>
  <si>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</si>
  <si>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</si>
  <si>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</si>
  <si>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</si>
  <si>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</si>
  <si>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</si>
  <si>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</si>
  <si>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</si>
  <si>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</si>
  <si>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</si>
  <si>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</si>
  <si>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</si>
  <si>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</si>
  <si>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</si>
  <si>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</si>
  <si>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</si>
  <si>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</si>
  <si>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</si>
  <si>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</si>
  <si>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</si>
  <si>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</si>
  <si>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</si>
  <si>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</si>
  <si>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</si>
  <si>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</si>
  <si>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</si>
  <si>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</si>
  <si>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</si>
  <si>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</si>
  <si>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</si>
  <si>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</si>
  <si>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</si>
  <si>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</si>
  <si>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</si>
  <si>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</si>
  <si>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</si>
  <si>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</si>
  <si>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</si>
  <si>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</si>
  <si>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</si>
  <si>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</si>
  <si>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</si>
  <si>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</si>
  <si>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</si>
  <si>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</si>
  <si>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</si>
  <si>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</si>
  <si>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</si>
  <si>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</si>
  <si>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</si>
  <si>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</si>
  <si>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</si>
  <si>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</si>
  <si>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</si>
  <si>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</si>
  <si>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</si>
  <si>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</si>
  <si>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</si>
  <si>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</si>
  <si>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</si>
  <si>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</si>
  <si>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</si>
  <si>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</si>
  <si>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</si>
  <si>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</si>
  <si>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</si>
  <si>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</si>
  <si>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</si>
  <si>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</si>
  <si>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</si>
  <si>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</si>
  <si>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</si>
  <si>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</si>
  <si>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</si>
  <si>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</si>
  <si>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</si>
  <si>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</si>
  <si>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</si>
  <si>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</si>
  <si>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</si>
  <si>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</si>
  <si>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</si>
  <si>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</si>
  <si>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</si>
  <si>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</si>
  <si>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</si>
  <si>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</si>
  <si>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</si>
  <si>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</si>
  <si>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</si>
  <si>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</si>
  <si>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</si>
  <si>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</si>
  <si>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</si>
  <si>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</si>
  <si>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</si>
  <si>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</si>
  <si>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</si>
  <si>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</si>
  <si>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</si>
  <si>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</si>
  <si>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</si>
  <si>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</si>
  <si>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</si>
  <si>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</si>
  <si>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</si>
  <si>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</si>
  <si>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</si>
  <si>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</si>
  <si>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</si>
  <si>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</si>
  <si>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</si>
  <si>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</si>
  <si>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</si>
  <si>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</si>
  <si>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</si>
  <si>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</si>
  <si>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</si>
  <si>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</si>
  <si>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</si>
  <si>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</si>
  <si>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</si>
  <si>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</si>
  <si>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</si>
  <si>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</si>
  <si>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</si>
  <si>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</si>
  <si>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</si>
  <si>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</si>
  <si>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</si>
  <si>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</si>
  <si>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</si>
  <si>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</si>
  <si>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</si>
  <si>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</si>
  <si>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</si>
  <si>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</si>
  <si>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</si>
  <si>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</si>
  <si>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</si>
  <si>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</si>
  <si>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</si>
  <si>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</si>
  <si>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</si>
  <si>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</si>
  <si>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</si>
  <si>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</si>
  <si>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</si>
  <si>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</si>
  <si>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</si>
  <si>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</si>
  <si>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</si>
  <si>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</si>
  <si>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</si>
  <si>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</si>
  <si>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</si>
  <si>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</si>
  <si>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</si>
  <si>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</si>
  <si>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</si>
  <si>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</si>
  <si>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</si>
  <si>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</si>
  <si>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</si>
  <si>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</si>
  <si>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</si>
  <si>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</si>
  <si>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</si>
  <si>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</si>
  <si>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</si>
  <si>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</si>
  <si>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</si>
  <si>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</si>
  <si>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</si>
  <si>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</si>
  <si>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</si>
  <si>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</si>
  <si>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</si>
  <si>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</si>
  <si>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</si>
  <si>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</si>
  <si>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</si>
  <si>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</si>
  <si>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</si>
  <si>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</si>
  <si>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</si>
  <si>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</si>
  <si>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</si>
  <si>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</si>
  <si>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</si>
  <si>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</si>
  <si>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</si>
  <si>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</si>
  <si>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</si>
  <si>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</si>
  <si>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</si>
  <si>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</si>
  <si>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</si>
  <si>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</si>
  <si>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</si>
  <si>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</si>
  <si>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</si>
  <si>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</si>
  <si>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</si>
  <si>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</si>
  <si>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</si>
  <si>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</si>
  <si>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</si>
  <si>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</si>
  <si>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</si>
  <si>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</si>
  <si>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</si>
  <si>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</si>
  <si>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</si>
  <si>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</si>
  <si>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</si>
  <si>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</si>
  <si>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</si>
  <si>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</si>
  <si>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</si>
  <si>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</si>
  <si>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</si>
  <si>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</si>
  <si>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</si>
  <si>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</si>
  <si>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</si>
  <si>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</si>
  <si>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</si>
  <si>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</si>
  <si>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</si>
  <si>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</si>
  <si>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</si>
  <si>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</si>
  <si>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</si>
  <si>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</si>
  <si>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</si>
  <si>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</si>
  <si>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</si>
  <si>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</si>
  <si>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</si>
  <si>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</si>
  <si>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</si>
  <si>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</si>
  <si>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</si>
  <si>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</si>
  <si>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</si>
  <si>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</si>
  <si>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</si>
  <si>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</si>
  <si>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</si>
  <si>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</si>
  <si>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</si>
  <si>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</si>
  <si>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</si>
  <si>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</si>
  <si>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</si>
  <si>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</si>
  <si>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</si>
  <si>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</si>
  <si>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</si>
  <si>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</si>
  <si>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</si>
  <si>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</si>
  <si>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</si>
  <si>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</si>
  <si>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</si>
  <si>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</si>
  <si>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</si>
  <si>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</si>
  <si>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</si>
  <si>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</si>
  <si>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</si>
  <si>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</si>
  <si>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</si>
  <si>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</si>
  <si>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</si>
  <si>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</si>
  <si>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</si>
  <si>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</si>
  <si>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</si>
  <si>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</si>
  <si>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</si>
  <si>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</si>
  <si>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</si>
  <si>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</si>
  <si>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</si>
  <si>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</si>
  <si>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</si>
  <si>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</si>
  <si>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</si>
  <si>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</si>
  <si>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</si>
  <si>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</si>
  <si>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</si>
  <si>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</si>
  <si>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</si>
  <si>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</si>
  <si>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</si>
  <si>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</si>
  <si>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</si>
  <si>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</si>
  <si>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</si>
  <si>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</si>
  <si>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</si>
  <si>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</si>
  <si>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</si>
  <si>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</si>
  <si>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</si>
  <si>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</si>
  <si>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</si>
  <si>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</si>
  <si>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</si>
  <si>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</si>
  <si>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</si>
  <si>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</si>
  <si>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</si>
  <si>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</si>
  <si>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</si>
  <si>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</si>
  <si>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</si>
  <si>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</si>
  <si>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</si>
  <si>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</si>
  <si>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</si>
  <si>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</si>
  <si>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</si>
  <si>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</si>
  <si>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</si>
  <si>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</si>
  <si>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</si>
  <si>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</si>
  <si>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</si>
  <si>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</si>
  <si>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</si>
  <si>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</si>
  <si>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</si>
  <si>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</si>
  <si>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</si>
  <si>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</si>
  <si>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</si>
  <si>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</si>
  <si>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</si>
  <si>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</si>
  <si>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</si>
  <si>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</si>
  <si>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</si>
  <si>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</si>
  <si>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</si>
  <si>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</si>
  <si>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</si>
  <si>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</si>
  <si>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</si>
  <si>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</si>
  <si>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</si>
  <si>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</si>
  <si>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</si>
  <si>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</si>
  <si>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</si>
  <si>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</si>
  <si>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</si>
  <si>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</si>
  <si>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</si>
  <si>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</si>
  <si>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</si>
  <si>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</si>
  <si>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</si>
  <si>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</si>
  <si>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</si>
  <si>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</si>
  <si>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</si>
  <si>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</si>
  <si>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</si>
  <si>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</si>
  <si>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</si>
  <si>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</si>
  <si>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</si>
  <si>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</si>
  <si>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</si>
  <si>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</si>
  <si>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</si>
  <si>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</si>
  <si>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</si>
  <si>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</si>
  <si>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</si>
  <si>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</si>
  <si>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</si>
  <si>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</si>
  <si>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</si>
  <si>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</si>
  <si>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</si>
  <si>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</si>
  <si>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</si>
  <si>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</si>
  <si>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</si>
  <si>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</si>
  <si>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</si>
  <si>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</si>
  <si>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</si>
  <si>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</si>
  <si>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</si>
  <si>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</si>
  <si>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</si>
  <si>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</si>
  <si>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</si>
  <si>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</si>
  <si>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</si>
  <si>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</si>
  <si>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</si>
  <si>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</si>
  <si>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</si>
  <si>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</si>
  <si>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</si>
  <si>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</si>
  <si>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</si>
  <si>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</si>
  <si>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</si>
  <si>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</si>
  <si>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</si>
  <si>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</si>
  <si>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</si>
  <si>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</si>
  <si>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</si>
  <si>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</si>
  <si>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</si>
  <si>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</si>
  <si>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</si>
  <si>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</si>
  <si>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</si>
  <si>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</si>
  <si>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</si>
  <si>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</si>
  <si>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</si>
  <si>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</si>
  <si>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</si>
  <si>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</si>
  <si>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</si>
  <si>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</si>
  <si>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</si>
  <si>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</si>
  <si>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</si>
  <si>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</si>
  <si>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</si>
  <si>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</si>
  <si>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</si>
  <si>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</si>
  <si>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</si>
  <si>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</si>
  <si>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</si>
  <si>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</si>
  <si>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</si>
  <si>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</si>
  <si>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</si>
  <si>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</si>
  <si>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</si>
  <si>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</si>
  <si>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</si>
  <si>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</si>
  <si>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</si>
  <si>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</si>
  <si>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</si>
  <si>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</si>
  <si>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</si>
  <si>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</si>
  <si>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</si>
  <si>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</si>
  <si>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</si>
  <si>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</si>
  <si>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</si>
  <si>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</si>
  <si>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</si>
  <si>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</si>
  <si>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</si>
  <si>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</si>
  <si>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</si>
  <si>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</si>
  <si>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</si>
  <si>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</si>
  <si>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</si>
  <si>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</si>
  <si>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</si>
  <si>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</si>
  <si>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</si>
  <si>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</si>
  <si>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</si>
  <si>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</si>
  <si>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</si>
  <si>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</si>
  <si>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</si>
  <si>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</si>
  <si>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</si>
  <si>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</si>
  <si>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</si>
  <si>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</si>
  <si>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</si>
  <si>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</si>
  <si>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</si>
  <si>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</si>
  <si>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</si>
  <si>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</si>
  <si>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</si>
  <si>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</si>
  <si>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</si>
  <si>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</si>
  <si>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</si>
  <si>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</si>
  <si>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</si>
  <si>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</si>
  <si>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</si>
  <si>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</si>
  <si>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</si>
  <si>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</si>
  <si>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</si>
  <si>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</si>
  <si>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</si>
  <si>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</si>
  <si>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</si>
  <si>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</si>
  <si>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</si>
  <si>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</si>
  <si>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</si>
  <si>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</si>
  <si>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</si>
  <si>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</si>
  <si>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</si>
  <si>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</si>
  <si>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</si>
  <si>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</si>
  <si>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</si>
  <si>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</si>
  <si>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</si>
  <si>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</si>
  <si>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</si>
  <si>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</si>
  <si>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</si>
  <si>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</si>
  <si>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</si>
  <si>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</si>
  <si>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</si>
  <si>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</si>
  <si>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</si>
  <si>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</si>
  <si>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</si>
  <si>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</si>
  <si>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</si>
  <si>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</si>
  <si>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</si>
  <si>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</si>
  <si>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</si>
  <si>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</si>
  <si>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</si>
  <si>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</si>
  <si>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</si>
  <si>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</si>
  <si>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</si>
  <si>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</si>
  <si>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</si>
  <si>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</si>
  <si>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</si>
  <si>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</si>
  <si>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</si>
  <si>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</si>
  <si>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</si>
  <si>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</si>
  <si>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</si>
  <si>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</si>
  <si>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</si>
  <si>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</si>
  <si>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</si>
  <si>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</si>
  <si>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</si>
  <si>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</si>
  <si>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</si>
  <si>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</si>
  <si>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</si>
  <si>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</si>
  <si>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</si>
  <si>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</si>
  <si>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</si>
  <si>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</si>
  <si>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</si>
  <si>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</si>
  <si>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</si>
  <si>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</si>
  <si>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</si>
  <si>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</si>
  <si>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</si>
  <si>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</si>
  <si>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</si>
  <si>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</si>
  <si>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</si>
  <si>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</si>
  <si>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</si>
  <si>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</si>
  <si>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</si>
  <si>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</si>
  <si>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</si>
  <si>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</si>
  <si>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</si>
  <si>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</si>
  <si>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</si>
  <si>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</si>
  <si>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</si>
  <si>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</si>
  <si>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</si>
  <si>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</si>
  <si>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</si>
  <si>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</si>
  <si>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</si>
  <si>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</si>
  <si>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</si>
  <si>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</si>
  <si>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</si>
  <si>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</si>
  <si>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</si>
  <si>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</si>
  <si>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</si>
  <si>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</si>
  <si>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</si>
  <si>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</si>
  <si>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</si>
  <si>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</si>
  <si>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</si>
  <si>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</si>
  <si>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</si>
  <si>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</si>
  <si>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</si>
  <si>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</si>
  <si>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</si>
  <si>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</si>
  <si>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</si>
  <si>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</si>
  <si>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</si>
  <si>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</si>
  <si>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</si>
  <si>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</si>
  <si>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</si>
  <si>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</si>
  <si>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</si>
  <si>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</si>
  <si>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</si>
  <si>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</si>
  <si>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</si>
  <si>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</si>
  <si>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</si>
  <si>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</si>
  <si>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</si>
  <si>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</si>
  <si>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</si>
  <si>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</si>
  <si>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</si>
  <si>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</si>
  <si>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</si>
  <si>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</si>
  <si>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</si>
  <si>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</si>
  <si>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</si>
  <si>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</si>
  <si>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</si>
  <si>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</si>
  <si>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</si>
  <si>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</si>
  <si>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</si>
  <si>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</si>
  <si>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</si>
  <si>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</si>
  <si>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</si>
  <si>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</si>
  <si>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</si>
  <si>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</si>
  <si>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</si>
  <si>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</si>
  <si>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</si>
  <si>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</si>
  <si>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</si>
  <si>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</si>
  <si>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</si>
  <si>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</si>
  <si>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</si>
  <si>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</si>
  <si>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</si>
  <si>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</si>
  <si>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</si>
  <si>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</si>
  <si>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</si>
  <si>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</si>
  <si>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</si>
  <si>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</si>
  <si>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</si>
  <si>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</si>
  <si>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</si>
  <si>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</si>
  <si>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</si>
  <si>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</si>
  <si>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</si>
  <si>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</si>
  <si>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</si>
  <si>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</si>
  <si>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</si>
  <si>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</si>
  <si>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</si>
  <si>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</si>
  <si>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</si>
  <si>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</si>
  <si>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</si>
  <si>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</si>
  <si>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</si>
  <si>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</si>
  <si>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</si>
  <si>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</si>
  <si>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</si>
  <si>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</si>
  <si>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</si>
  <si>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</si>
  <si>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</si>
  <si>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</si>
  <si>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</si>
  <si>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</si>
  <si>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</si>
  <si>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</si>
  <si>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</si>
  <si>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</si>
  <si>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</si>
  <si>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</si>
  <si>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</si>
  <si>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</si>
  <si>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</si>
  <si>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</si>
  <si>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</si>
  <si>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</si>
  <si>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</si>
  <si>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</si>
  <si>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</si>
  <si>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</si>
  <si>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</si>
  <si>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</si>
  <si>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</si>
  <si>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</si>
  <si>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</si>
  <si>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</si>
  <si>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</si>
  <si>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</si>
  <si>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</si>
  <si>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</si>
  <si>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</si>
  <si>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</si>
  <si>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</si>
  <si>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</si>
  <si>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</si>
  <si>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</si>
  <si>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</si>
  <si>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</si>
  <si>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</si>
  <si>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</si>
  <si>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</si>
  <si>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</si>
  <si>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</si>
  <si>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</si>
  <si>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</si>
  <si>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</si>
  <si>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</si>
  <si>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</si>
  <si>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</si>
  <si>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</si>
  <si>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</si>
  <si>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</si>
  <si>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</si>
  <si>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</si>
  <si>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</si>
  <si>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</si>
  <si>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</si>
  <si>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</si>
  <si>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</si>
  <si>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</si>
  <si>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</si>
  <si>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</si>
  <si>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</si>
  <si>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</si>
  <si>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</si>
  <si>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</si>
  <si>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</si>
  <si>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</si>
  <si>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</si>
  <si>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</si>
  <si>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</si>
  <si>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</si>
  <si>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</si>
  <si>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</si>
  <si>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</si>
  <si>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</si>
  <si>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</si>
  <si>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</si>
  <si>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</si>
  <si>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</si>
  <si>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</si>
  <si>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</si>
  <si>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</si>
  <si>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</si>
  <si>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</si>
  <si>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</si>
  <si>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</si>
  <si>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</si>
  <si>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</si>
  <si>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</si>
  <si>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</si>
  <si>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</si>
  <si>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</si>
  <si>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</si>
  <si>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</si>
  <si>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</si>
  <si>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</si>
  <si>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</si>
  <si>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</si>
  <si>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</si>
  <si>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</si>
  <si>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</si>
  <si>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</si>
  <si>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</si>
  <si>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</si>
  <si>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</si>
  <si>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</si>
  <si>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</si>
  <si>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</si>
  <si>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</si>
  <si>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</si>
  <si>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</si>
  <si>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</si>
  <si>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</si>
  <si>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</si>
  <si>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</si>
  <si>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</si>
  <si>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</si>
  <si>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</si>
  <si>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</si>
  <si>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</si>
  <si>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</si>
  <si>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</si>
  <si>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</si>
  <si>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</si>
  <si>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</si>
  <si>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</si>
  <si>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</si>
  <si>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</si>
  <si>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</si>
  <si>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</si>
  <si>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</si>
  <si>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</si>
  <si>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</si>
  <si>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</si>
  <si>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</si>
  <si>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</si>
  <si>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</si>
  <si>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</si>
  <si>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</si>
  <si>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</si>
  <si>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</si>
  <si>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</si>
  <si>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</si>
  <si>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</si>
  <si>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</si>
  <si>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</si>
  <si>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</si>
  <si>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</si>
  <si>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</si>
  <si>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</si>
  <si>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</si>
  <si>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</si>
  <si>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</si>
  <si>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</si>
  <si>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</si>
  <si>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</si>
  <si>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</si>
  <si>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</si>
  <si>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</si>
  <si>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</si>
  <si>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</si>
  <si>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</si>
  <si>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</si>
  <si>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</si>
  <si>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</si>
  <si>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</si>
  <si>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</si>
  <si>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</si>
  <si>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</si>
  <si>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</si>
  <si>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</si>
  <si>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</si>
  <si>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</si>
  <si>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</si>
  <si>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</si>
  <si>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</si>
  <si>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</si>
  <si>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</si>
  <si>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</si>
  <si>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</si>
  <si>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</si>
  <si>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</si>
  <si>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</si>
  <si>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</si>
  <si>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</si>
  <si>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</si>
  <si>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</si>
  <si>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</si>
  <si>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</si>
  <si>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</si>
  <si>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</si>
  <si>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</si>
  <si>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</si>
  <si>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</si>
  <si>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</si>
  <si>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</si>
  <si>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</si>
  <si>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</si>
  <si>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</si>
  <si>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</si>
  <si>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</si>
  <si>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</si>
  <si>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</si>
  <si>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</si>
  <si>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</si>
  <si>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</si>
  <si>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</si>
  <si>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</si>
  <si>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</si>
  <si>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</si>
  <si>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</si>
  <si>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</si>
  <si>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</si>
  <si>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</si>
  <si>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</si>
  <si>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</si>
  <si>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</si>
  <si>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</si>
  <si>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</si>
  <si>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</si>
  <si>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</si>
  <si>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</si>
  <si>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</si>
  <si>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</si>
  <si>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</si>
  <si>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</si>
  <si>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</si>
  <si>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</si>
  <si>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</si>
  <si>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</si>
  <si>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</si>
  <si>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</si>
  <si>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</si>
  <si>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</si>
  <si>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</si>
  <si>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</si>
  <si>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</si>
  <si>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</si>
  <si>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</si>
  <si>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</si>
  <si>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</si>
  <si>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</si>
  <si>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</si>
  <si>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</si>
  <si>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</si>
  <si>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</si>
  <si>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</si>
  <si>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</si>
  <si>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</si>
  <si>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</si>
  <si>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</si>
  <si>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</si>
  <si>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</si>
  <si>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</si>
  <si>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</si>
  <si>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</si>
  <si>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</si>
  <si>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</si>
  <si>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</si>
  <si>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</si>
  <si>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</si>
  <si>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</si>
  <si>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</si>
  <si>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</si>
  <si>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</si>
  <si>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</si>
  <si>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</si>
  <si>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</si>
  <si>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</si>
  <si>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</si>
  <si>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</si>
  <si>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</si>
  <si>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</si>
  <si>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</si>
  <si>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</si>
  <si>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</si>
  <si>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</si>
  <si>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</si>
  <si>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</si>
  <si>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</si>
  <si>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</si>
  <si>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</si>
  <si>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</si>
  <si>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</si>
  <si>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</si>
  <si>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</si>
  <si>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</si>
  <si>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</si>
  <si>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</si>
  <si>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</si>
  <si>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</si>
  <si>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</si>
  <si>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</si>
  <si>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</si>
  <si>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</si>
  <si>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</si>
  <si>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</si>
  <si>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</si>
  <si>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</si>
  <si>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</si>
  <si>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</si>
  <si>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</si>
  <si>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</si>
  <si>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</si>
  <si>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</si>
  <si>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</si>
  <si>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</si>
  <si>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</si>
  <si>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</si>
  <si>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</si>
  <si>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</si>
  <si>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</si>
  <si>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</si>
  <si>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</si>
  <si>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</si>
  <si>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</si>
  <si>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</si>
  <si>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</si>
  <si>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</si>
  <si>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</si>
  <si>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</si>
  <si>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</si>
  <si>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</si>
  <si>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</si>
  <si>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</si>
  <si>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</si>
  <si>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</si>
  <si>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</si>
  <si>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</si>
  <si>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</si>
  <si>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</si>
  <si>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</si>
  <si>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</si>
  <si>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</si>
  <si>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</si>
  <si>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</si>
  <si>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</si>
  <si>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</si>
  <si>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</si>
  <si>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</si>
  <si>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</si>
  <si>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</si>
  <si>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</si>
  <si>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</si>
  <si>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</si>
  <si>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</si>
  <si>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</si>
  <si>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</si>
  <si>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</si>
  <si>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</si>
  <si>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</si>
  <si>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</si>
  <si>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</si>
  <si>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</si>
  <si>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</si>
  <si>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</si>
  <si>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</si>
  <si>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</si>
  <si>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</si>
  <si>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</si>
  <si>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</si>
  <si>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</si>
  <si>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</si>
  <si>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</si>
  <si>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</si>
  <si>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</si>
  <si>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</si>
  <si>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</si>
  <si>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</si>
  <si>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</si>
  <si>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</si>
  <si>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</si>
  <si>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</si>
  <si>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</si>
  <si>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</si>
  <si>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</si>
  <si>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</si>
  <si>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</si>
  <si>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</si>
  <si>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</si>
  <si>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</si>
  <si>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</si>
  <si>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</si>
  <si>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</si>
  <si>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</si>
  <si>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</si>
  <si>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</si>
  <si>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</si>
  <si>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</si>
  <si>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</si>
  <si>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</si>
  <si>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</si>
  <si>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</si>
  <si>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</si>
  <si>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</si>
  <si>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</si>
  <si>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</si>
  <si>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</si>
  <si>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</si>
  <si>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</si>
  <si>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</si>
  <si>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</si>
  <si>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</si>
  <si>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</si>
  <si>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</si>
  <si>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</si>
  <si>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</si>
  <si>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</si>
  <si>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</si>
  <si>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</si>
  <si>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</si>
  <si>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</si>
  <si>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</si>
  <si>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</si>
  <si>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</si>
  <si>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</si>
  <si>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</si>
  <si>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</si>
  <si>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</si>
  <si>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</si>
  <si>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</si>
  <si>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</si>
  <si>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</si>
  <si>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</si>
  <si>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</si>
  <si>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</si>
  <si>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</si>
  <si>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</si>
  <si>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</si>
  <si>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</si>
  <si>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</si>
  <si>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</si>
  <si>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</si>
  <si>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</si>
  <si>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</si>
  <si>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</si>
  <si>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</si>
  <si>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</si>
  <si>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</si>
  <si>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</si>
  <si>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</si>
  <si>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</si>
  <si>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</si>
  <si>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</si>
  <si>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</si>
  <si>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</si>
  <si>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</si>
  <si>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</si>
  <si>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</si>
  <si>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</si>
  <si>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</si>
  <si>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</si>
  <si>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</si>
  <si>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</si>
  <si>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</si>
  <si>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</si>
  <si>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</si>
  <si>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</si>
  <si>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</si>
  <si>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</si>
  <si>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</si>
  <si>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</si>
  <si>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</si>
  <si>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</si>
  <si>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</si>
  <si>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</si>
  <si>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</si>
  <si>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</si>
  <si>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</si>
  <si>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</si>
  <si>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</si>
  <si>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</si>
  <si>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</si>
  <si>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</si>
  <si>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</si>
  <si>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</si>
  <si>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</si>
  <si>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</si>
  <si>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</si>
  <si>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</si>
  <si>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</si>
  <si>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</si>
  <si>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</si>
  <si>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</si>
  <si>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</si>
  <si>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</si>
  <si>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</si>
  <si>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</si>
  <si>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</si>
  <si>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</si>
  <si>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</si>
  <si>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</si>
  <si>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</si>
  <si>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</si>
  <si>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</si>
  <si>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</si>
  <si>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</si>
  <si>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</si>
  <si>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</si>
  <si>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</si>
  <si>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</si>
  <si>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</si>
  <si>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</si>
  <si>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</si>
  <si>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</si>
  <si>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</si>
  <si>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</si>
  <si>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</si>
  <si>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</si>
  <si>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</si>
  <si>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</si>
  <si>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</si>
  <si>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</si>
  <si>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</si>
  <si>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</si>
  <si>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</si>
  <si>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</si>
  <si>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</si>
  <si>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</si>
  <si>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</si>
  <si>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</si>
  <si>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</si>
  <si>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</si>
  <si>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</si>
  <si>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</si>
  <si>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</si>
  <si>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</si>
  <si>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</si>
  <si>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</si>
  <si>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</si>
  <si>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</si>
  <si>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</si>
  <si>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</si>
  <si>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</si>
  <si>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</si>
  <si>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</si>
  <si>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</si>
  <si>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</si>
  <si>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</si>
  <si>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</si>
  <si>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</si>
  <si>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</si>
  <si>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</si>
  <si>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</si>
  <si>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</si>
  <si>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</si>
  <si>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</si>
  <si>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</si>
  <si>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</si>
  <si>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</si>
  <si>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</si>
  <si>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</si>
  <si>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</si>
  <si>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</si>
  <si>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</si>
  <si>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</si>
  <si>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</si>
  <si>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</si>
  <si>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</si>
  <si>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</si>
  <si>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</si>
  <si>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</si>
  <si>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</si>
  <si>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</si>
  <si>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</si>
  <si>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</si>
  <si>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</si>
  <si>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</si>
  <si>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</si>
  <si>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</si>
  <si>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</si>
  <si>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</si>
  <si>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</si>
  <si>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</si>
  <si>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</si>
  <si>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</si>
  <si>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</si>
  <si>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</si>
  <si>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</si>
  <si>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</si>
  <si>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</si>
  <si>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</si>
  <si>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</si>
  <si>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</si>
  <si>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</si>
  <si>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</si>
  <si>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</si>
  <si>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</si>
  <si>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</si>
  <si>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</si>
  <si>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</si>
  <si>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</si>
  <si>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</si>
  <si>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</si>
  <si>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</si>
  <si>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</si>
  <si>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</si>
  <si>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</si>
  <si>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</si>
  <si>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</si>
  <si>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</si>
  <si>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</si>
  <si>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</si>
  <si>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</si>
  <si>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</si>
  <si>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</si>
  <si>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</si>
  <si>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</si>
  <si>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</si>
  <si>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</si>
  <si>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</si>
  <si>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</si>
  <si>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</si>
  <si>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</si>
  <si>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</si>
  <si>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</si>
  <si>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</si>
  <si>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</si>
  <si>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</si>
  <si>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</si>
  <si>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</si>
  <si>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</si>
  <si>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</si>
  <si>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</si>
  <si>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</si>
  <si>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</si>
  <si>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</si>
  <si>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</si>
  <si>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</si>
  <si>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</si>
  <si>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</si>
  <si>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</si>
  <si>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</si>
  <si>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</si>
  <si>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</si>
  <si>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</si>
  <si>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</si>
  <si>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</si>
  <si>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</si>
  <si>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</si>
  <si>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</si>
  <si>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</si>
  <si>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</si>
  <si>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</si>
  <si>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</si>
  <si>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</si>
  <si>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</si>
  <si>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</si>
  <si>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</si>
  <si>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</si>
  <si>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</si>
  <si>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</si>
  <si>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</si>
  <si>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</si>
  <si>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</si>
  <si>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</si>
  <si>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</si>
  <si>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</si>
  <si>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</si>
  <si>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</si>
  <si>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</si>
  <si>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</si>
  <si>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</si>
  <si>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</si>
  <si>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</si>
  <si>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</si>
  <si>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</si>
  <si>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</si>
  <si>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</si>
  <si>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</si>
  <si>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</si>
  <si>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</si>
  <si>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</si>
  <si>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</si>
  <si>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</si>
  <si>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</si>
  <si>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</si>
  <si>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</si>
  <si>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</si>
  <si>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</si>
  <si>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</si>
  <si>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</si>
  <si>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</si>
  <si>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</si>
  <si>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</si>
  <si>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</si>
  <si>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</si>
  <si>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</si>
  <si>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</si>
  <si>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</si>
  <si>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</si>
  <si>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</si>
  <si>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</si>
  <si>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</si>
  <si>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</si>
  <si>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</si>
  <si>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</si>
  <si>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</si>
  <si>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</si>
  <si>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</si>
  <si>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</si>
  <si>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</si>
  <si>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</si>
  <si>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</si>
  <si>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</si>
  <si>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</si>
  <si>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</si>
  <si>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</si>
  <si>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</si>
  <si>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</si>
  <si>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</si>
  <si>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</si>
  <si>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</si>
  <si>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</si>
  <si>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</si>
  <si>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</si>
  <si>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</si>
  <si>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</si>
  <si>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</si>
  <si>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</si>
  <si>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</si>
  <si>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</si>
  <si>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</si>
  <si>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</si>
  <si>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</si>
  <si>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</si>
  <si>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</si>
  <si>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</si>
  <si>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</si>
  <si>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</si>
  <si>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</si>
  <si>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</si>
  <si>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</si>
  <si>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</si>
  <si>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</si>
  <si>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</si>
  <si>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</si>
  <si>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</si>
  <si>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</si>
  <si>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</si>
  <si>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</si>
  <si>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</si>
  <si>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</si>
  <si>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</si>
  <si>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</si>
  <si>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</si>
  <si>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</si>
  <si>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</si>
  <si>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</si>
  <si>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</si>
  <si>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</si>
  <si>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</si>
  <si>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</si>
  <si>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</si>
  <si>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</si>
  <si>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</si>
  <si>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</si>
  <si>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</si>
  <si>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</si>
  <si>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</si>
  <si>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</si>
  <si>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</si>
  <si>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</si>
  <si>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</si>
  <si>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</si>
  <si>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</si>
  <si>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</si>
  <si>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</si>
  <si>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</si>
  <si>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</si>
  <si>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</si>
  <si>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</si>
  <si>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</si>
  <si>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</si>
  <si>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</si>
  <si>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</si>
  <si>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</si>
  <si>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</si>
  <si>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</si>
  <si>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</si>
  <si>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</si>
  <si>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</si>
  <si>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</si>
  <si>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</si>
  <si>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</si>
  <si>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</si>
  <si>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</si>
  <si>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</si>
  <si>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</si>
  <si>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</si>
  <si>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</si>
  <si>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</si>
  <si>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</si>
  <si>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</si>
  <si>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</si>
  <si>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</si>
  <si>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</si>
  <si>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</si>
  <si>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</si>
  <si>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</si>
  <si>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</si>
  <si>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</si>
  <si>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</si>
  <si>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</si>
  <si>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</si>
  <si>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</si>
  <si>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</si>
  <si>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</si>
  <si>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</si>
  <si>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</si>
  <si>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</si>
  <si>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</si>
  <si>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</si>
  <si>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</si>
  <si>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</si>
  <si>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</si>
  <si>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</si>
  <si>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</si>
  <si>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</si>
  <si>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</si>
  <si>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</si>
  <si>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</si>
  <si>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</si>
  <si>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</si>
  <si>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</si>
  <si>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</si>
  <si>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</si>
  <si>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</si>
  <si>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</si>
  <si>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</si>
  <si>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</si>
  <si>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</si>
  <si>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</si>
  <si>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</si>
  <si>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</si>
  <si>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</si>
  <si>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</si>
  <si>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</si>
  <si>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</si>
  <si>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</si>
  <si>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</si>
  <si>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</si>
  <si>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</si>
  <si>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</si>
  <si>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</si>
  <si>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</si>
  <si>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</si>
  <si>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</si>
  <si>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</si>
  <si>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</si>
  <si>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</si>
  <si>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</si>
  <si>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</si>
  <si>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</si>
  <si>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</si>
  <si>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</si>
  <si>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</si>
  <si>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</si>
  <si>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</si>
  <si>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</si>
  <si>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</si>
  <si>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</si>
  <si>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</si>
  <si>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</si>
  <si>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</si>
  <si>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</si>
  <si>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</si>
  <si>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</si>
  <si>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</si>
  <si>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</si>
  <si>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</si>
  <si>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</si>
  <si>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</si>
  <si>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</si>
  <si>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</si>
  <si>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</si>
  <si>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</si>
  <si>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</si>
  <si>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</si>
  <si>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</si>
  <si>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</si>
  <si>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</si>
  <si>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</si>
  <si>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</si>
  <si>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</si>
  <si>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</si>
  <si>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</si>
  <si>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</si>
  <si>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</si>
  <si>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</si>
  <si>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</si>
  <si>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</si>
  <si>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</si>
  <si>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</si>
  <si>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</si>
  <si>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</si>
  <si>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</si>
  <si>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</si>
  <si>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</si>
  <si>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</si>
  <si>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</si>
  <si>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</si>
  <si>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</si>
  <si>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</si>
  <si>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</si>
  <si>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</si>
  <si>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</si>
  <si>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</si>
  <si>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</si>
  <si>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</si>
  <si>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</si>
  <si>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</si>
  <si>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</si>
  <si>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</si>
  <si>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</si>
  <si>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</si>
  <si>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</si>
  <si>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</si>
  <si>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</si>
  <si>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</si>
  <si>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</si>
  <si>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</si>
  <si>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</si>
  <si>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</si>
  <si>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</si>
  <si>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</si>
  <si>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</si>
  <si>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</si>
  <si>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</si>
  <si>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</si>
  <si>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</si>
  <si>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</si>
  <si>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</si>
  <si>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</si>
  <si>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</si>
  <si>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</si>
  <si>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</si>
  <si>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</si>
  <si>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</si>
  <si>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</si>
  <si>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</si>
  <si>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</si>
  <si>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</si>
  <si>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</si>
  <si>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</si>
  <si>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</si>
  <si>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</si>
  <si>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</si>
  <si>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</si>
  <si>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</si>
  <si>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</si>
  <si>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</si>
  <si>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</si>
  <si>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</si>
  <si>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</si>
  <si>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</si>
  <si>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</si>
  <si>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</si>
  <si>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</si>
  <si>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</si>
  <si>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</si>
  <si>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</si>
  <si>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</si>
  <si>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</si>
  <si>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</si>
  <si>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</si>
  <si>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</si>
  <si>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</si>
  <si>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</si>
  <si>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</si>
  <si>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</si>
  <si>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</si>
  <si>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</si>
  <si>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</si>
  <si>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</si>
  <si>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</si>
  <si>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</si>
  <si>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</si>
  <si>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</si>
  <si>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</si>
  <si>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</si>
  <si>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</si>
  <si>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</si>
  <si>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</si>
  <si>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</si>
  <si>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</si>
  <si>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</si>
  <si>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</si>
  <si>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</si>
  <si>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</si>
  <si>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</si>
  <si>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</si>
  <si>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</si>
  <si>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</si>
  <si>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</si>
  <si>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</si>
  <si>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</si>
  <si>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</si>
  <si>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</si>
  <si>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</si>
  <si>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</si>
  <si>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</si>
  <si>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</si>
  <si>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</si>
  <si>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</si>
  <si>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</si>
  <si>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</si>
  <si>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</si>
  <si>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</si>
  <si>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</si>
  <si>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</si>
  <si>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</si>
  <si>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</si>
  <si>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</si>
  <si>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</si>
  <si>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</si>
  <si>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</si>
  <si>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</si>
  <si>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</si>
  <si>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</si>
  <si>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</si>
  <si>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</si>
  <si>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</si>
  <si>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</si>
  <si>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</si>
  <si>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</si>
  <si>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</si>
  <si>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</si>
  <si>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</si>
  <si>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</si>
  <si>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</si>
  <si>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</si>
  <si>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</si>
  <si>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</si>
  <si>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</si>
  <si>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</si>
  <si>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</si>
  <si>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</si>
  <si>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</si>
  <si>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</si>
  <si>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</si>
  <si>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</si>
  <si>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</si>
  <si>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</si>
  <si>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</si>
  <si>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</si>
  <si>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</si>
  <si>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</si>
  <si>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</si>
  <si>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</si>
  <si>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</si>
  <si>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</si>
  <si>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</si>
  <si>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</si>
  <si>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</si>
  <si>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</si>
  <si>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</si>
  <si>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</si>
  <si>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</si>
  <si>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</si>
  <si>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</si>
  <si>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</si>
  <si>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</si>
  <si>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</si>
  <si>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</si>
  <si>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</si>
  <si>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</si>
  <si>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</si>
  <si>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</si>
  <si>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</si>
  <si>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</si>
  <si>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</si>
  <si>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</si>
  <si>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</si>
  <si>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</si>
  <si>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</si>
  <si>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</si>
  <si>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</si>
  <si>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</si>
  <si>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</si>
  <si>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</si>
  <si>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</si>
  <si>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</si>
  <si>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</si>
  <si>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</si>
  <si>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</si>
  <si>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</si>
  <si>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</si>
  <si>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</si>
  <si>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</si>
  <si>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</si>
  <si>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</si>
  <si>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</si>
  <si>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</si>
  <si>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</si>
  <si>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</si>
  <si>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</si>
  <si>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</si>
  <si>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</si>
  <si>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</si>
  <si>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</si>
  <si>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</si>
  <si>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</si>
  <si>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</si>
  <si>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</si>
  <si>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</si>
  <si>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</si>
  <si>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</si>
  <si>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</si>
  <si>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</si>
  <si>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</si>
  <si>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</si>
  <si>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</si>
  <si>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</si>
  <si>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</si>
  <si>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</si>
  <si>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</si>
  <si>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</si>
  <si>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</si>
  <si>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</si>
  <si>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</si>
  <si>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</si>
  <si>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</si>
  <si>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</si>
  <si>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</si>
  <si>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</si>
  <si>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</si>
  <si>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</si>
  <si>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</si>
  <si>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</si>
  <si>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</si>
  <si>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</si>
  <si>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</si>
  <si>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</si>
  <si>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</si>
  <si>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</si>
  <si>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</si>
  <si>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</si>
  <si>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</si>
  <si>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</si>
  <si>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</si>
  <si>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</si>
  <si>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</si>
  <si>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</si>
  <si>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</si>
  <si>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</si>
  <si>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</si>
  <si>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</si>
  <si>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</si>
  <si>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</si>
  <si>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</si>
  <si>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</si>
  <si>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</si>
  <si>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</si>
  <si>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</si>
  <si>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</si>
  <si>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</si>
  <si>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</si>
  <si>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</si>
  <si>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</si>
  <si>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</si>
  <si>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</si>
  <si>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</si>
  <si>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</si>
  <si>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</si>
  <si>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</si>
  <si>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</si>
  <si>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</si>
  <si>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</si>
  <si>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</si>
  <si>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</si>
  <si>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</si>
  <si>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</si>
  <si>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</si>
  <si>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</si>
  <si>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</si>
  <si>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</si>
  <si>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</si>
  <si>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</si>
  <si>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</si>
  <si>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</si>
  <si>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</si>
  <si>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</si>
  <si>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</si>
  <si>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</si>
  <si>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</si>
  <si>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</si>
  <si>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</si>
  <si>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</si>
  <si>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</si>
  <si>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</si>
  <si>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</si>
  <si>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</si>
  <si>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</si>
  <si>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</si>
  <si>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</si>
  <si>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</si>
  <si>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</si>
  <si>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</si>
  <si>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</si>
  <si>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</si>
  <si>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</si>
  <si>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</si>
  <si>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</si>
  <si>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</si>
  <si>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</si>
  <si>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</si>
  <si>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</si>
  <si>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</si>
  <si>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</si>
  <si>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</si>
  <si>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</si>
  <si>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</si>
  <si>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</si>
  <si>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</si>
  <si>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</si>
  <si>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</si>
  <si>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</si>
  <si>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</si>
  <si>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</si>
  <si>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</si>
  <si>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</si>
  <si>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</si>
  <si>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</si>
  <si>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</si>
  <si>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</si>
  <si>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</si>
  <si>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</si>
  <si>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</si>
  <si>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</si>
  <si>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</si>
  <si>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</si>
  <si>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</si>
  <si>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</si>
  <si>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</si>
  <si>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</si>
  <si>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</si>
  <si>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</si>
  <si>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</si>
  <si>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</si>
  <si>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</si>
  <si>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</si>
  <si>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</si>
  <si>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</si>
  <si>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</si>
  <si>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</si>
  <si>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</si>
  <si>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</si>
  <si>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</si>
  <si>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</si>
  <si>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</si>
  <si>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</si>
  <si>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</si>
  <si>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</si>
  <si>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</si>
  <si>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</si>
  <si>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</si>
  <si>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</si>
  <si>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</si>
  <si>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</si>
  <si>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</si>
  <si>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</si>
  <si>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</si>
  <si>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</si>
  <si>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</si>
  <si>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</si>
  <si>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</si>
  <si>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</si>
  <si>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</si>
  <si>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</si>
  <si>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</si>
  <si>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</si>
  <si>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</si>
  <si>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</si>
  <si>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</si>
  <si>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</si>
  <si>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</si>
  <si>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</si>
  <si>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</si>
  <si>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</si>
  <si>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</si>
  <si>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</si>
  <si>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</si>
  <si>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</si>
  <si>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</si>
  <si>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</si>
  <si>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</si>
  <si>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</si>
  <si>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</si>
  <si>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</si>
  <si>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</si>
  <si>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</si>
  <si>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</si>
  <si>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</si>
  <si>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</si>
  <si>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</si>
  <si>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</si>
  <si>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</si>
  <si>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</si>
  <si>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</si>
  <si>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</si>
  <si>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</si>
  <si>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</si>
  <si>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</si>
  <si>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</si>
  <si>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</si>
  <si>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</si>
  <si>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</si>
  <si>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</si>
  <si>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</si>
  <si>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</si>
  <si>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</si>
  <si>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</si>
  <si>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</si>
  <si>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</si>
  <si>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</si>
  <si>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</si>
  <si>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</si>
  <si>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</si>
  <si>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</si>
  <si>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</si>
  <si>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</si>
  <si>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</si>
  <si>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</si>
  <si>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</si>
  <si>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</si>
  <si>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</si>
  <si>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</si>
  <si>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</si>
  <si>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</si>
  <si>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</si>
  <si>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</si>
  <si>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</si>
  <si>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</si>
  <si>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</si>
  <si>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</si>
  <si>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</si>
  <si>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</si>
  <si>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</si>
  <si>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</si>
  <si>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</si>
  <si>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</si>
  <si>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</si>
  <si>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</si>
  <si>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</si>
  <si>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</si>
  <si>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</si>
  <si>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</si>
  <si>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</si>
  <si>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</si>
  <si>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</si>
  <si>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</si>
  <si>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</si>
  <si>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</si>
  <si>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</si>
  <si>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</si>
  <si>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</si>
  <si>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</si>
  <si>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</si>
  <si>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</si>
  <si>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</si>
  <si>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</si>
  <si>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</si>
  <si>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</si>
  <si>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</si>
  <si>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</si>
  <si>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</si>
  <si>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</si>
  <si>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</si>
  <si>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</si>
  <si>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</si>
  <si>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</si>
  <si>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</si>
  <si>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</si>
  <si>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</si>
  <si>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</si>
  <si>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</si>
  <si>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</si>
  <si>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</si>
  <si>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</si>
  <si>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</si>
  <si>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</si>
  <si>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</si>
  <si>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</si>
  <si>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</si>
  <si>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</si>
  <si>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</si>
  <si>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</si>
  <si>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</si>
  <si>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</si>
  <si>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</si>
  <si>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</si>
  <si>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</si>
  <si>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</si>
  <si>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</si>
  <si>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</si>
  <si>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</si>
  <si>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</si>
  <si>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</si>
  <si>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</si>
  <si>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</si>
  <si>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</si>
  <si>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</si>
  <si>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</si>
  <si>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</si>
  <si>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</si>
  <si>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</si>
  <si>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</si>
  <si>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</si>
  <si>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</si>
  <si>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</si>
  <si>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</si>
  <si>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</si>
  <si>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</si>
  <si>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</si>
  <si>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</si>
  <si>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</si>
  <si>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</si>
  <si>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</si>
  <si>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</si>
  <si>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</si>
  <si>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</si>
  <si>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</si>
  <si>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</si>
  <si>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</si>
  <si>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</si>
  <si>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</si>
  <si>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</si>
  <si>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</si>
  <si>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</si>
  <si>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</si>
  <si>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</si>
  <si>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</si>
  <si>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</si>
  <si>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</si>
  <si>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</si>
  <si>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</si>
  <si>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</si>
  <si>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</si>
  <si>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</si>
  <si>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</si>
  <si>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</si>
  <si>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</si>
  <si>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</si>
  <si>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</si>
  <si>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</si>
  <si>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</si>
  <si>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</si>
  <si>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</si>
  <si>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</si>
  <si>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</si>
  <si>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</si>
  <si>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</si>
  <si>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</si>
  <si>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</si>
  <si>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</si>
  <si>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</si>
  <si>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</si>
  <si>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</si>
  <si>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</si>
  <si>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</si>
  <si>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</si>
  <si>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</si>
  <si>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</si>
  <si>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</si>
  <si>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</si>
  <si>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</si>
  <si>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</si>
  <si>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</si>
  <si>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</si>
  <si>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</si>
  <si>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</si>
  <si>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</si>
  <si>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</si>
  <si>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</si>
  <si>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</si>
  <si>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</si>
  <si>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</si>
  <si>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</si>
  <si>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</si>
  <si>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</si>
  <si>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</si>
  <si>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</si>
  <si>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</si>
  <si>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</si>
  <si>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</si>
  <si>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</si>
  <si>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</si>
  <si>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</si>
  <si>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</si>
  <si>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</si>
  <si>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</si>
  <si>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</si>
  <si>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</si>
  <si>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</si>
  <si>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</si>
  <si>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</si>
  <si>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</si>
  <si>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</si>
  <si>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</si>
  <si>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</si>
  <si>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</si>
  <si>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</si>
  <si>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</si>
  <si>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</si>
  <si>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</si>
  <si>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</si>
  <si>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</si>
  <si>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</si>
  <si>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</si>
  <si>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</si>
  <si>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</si>
  <si>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</si>
  <si>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</si>
  <si>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</si>
  <si>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</si>
  <si>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</si>
  <si>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</si>
  <si>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</si>
  <si>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</si>
  <si>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</si>
  <si>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</si>
  <si>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</si>
  <si>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</si>
  <si>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</si>
  <si>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</si>
  <si>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</si>
  <si>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</si>
  <si>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</si>
  <si>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</si>
  <si>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</si>
  <si>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</si>
  <si>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</si>
  <si>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</si>
  <si>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</si>
  <si>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</si>
  <si>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</si>
  <si>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</si>
  <si>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</si>
  <si>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</si>
  <si>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</si>
  <si>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</si>
  <si>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</si>
  <si>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</si>
  <si>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</si>
  <si>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</si>
  <si>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</si>
  <si>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</si>
  <si>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</si>
  <si>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</si>
  <si>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</si>
  <si>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</si>
  <si>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</si>
  <si>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</si>
  <si>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</si>
  <si>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</si>
  <si>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</si>
  <si>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</si>
  <si>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</si>
  <si>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</si>
  <si>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</si>
  <si>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</si>
  <si>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</si>
  <si>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</si>
  <si>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</si>
  <si>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</si>
  <si>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</si>
  <si>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</si>
  <si>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</si>
  <si>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</si>
  <si>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</si>
  <si>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</si>
  <si>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</si>
  <si>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</si>
  <si>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</si>
  <si>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</si>
  <si>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</si>
  <si>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</si>
  <si>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</si>
  <si>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</si>
  <si>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</si>
  <si>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</si>
  <si>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</si>
  <si>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</si>
  <si>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</si>
  <si>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</si>
  <si>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</si>
  <si>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</si>
  <si>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</si>
  <si>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</si>
  <si>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</si>
  <si>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</si>
  <si>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</si>
  <si>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</si>
  <si>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</si>
  <si>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</si>
  <si>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</si>
  <si>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</si>
  <si>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</si>
  <si>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</si>
  <si>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</si>
  <si>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</si>
  <si>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</si>
  <si>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</si>
  <si>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</si>
  <si>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</si>
  <si>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</si>
  <si>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</si>
  <si>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</si>
  <si>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</si>
  <si>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</si>
  <si>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</si>
  <si>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</si>
  <si>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</si>
  <si>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</si>
  <si>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</si>
  <si>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</si>
  <si>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</si>
  <si>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</si>
  <si>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</si>
  <si>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</si>
  <si>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</si>
  <si>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</si>
  <si>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</si>
  <si>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</si>
  <si>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</si>
  <si>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</si>
  <si>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</si>
  <si>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</si>
  <si>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</si>
  <si>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</si>
  <si>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</si>
  <si>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</si>
  <si>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</si>
  <si>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</si>
  <si>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</si>
  <si>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</si>
  <si>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</si>
  <si>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</si>
  <si>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</si>
  <si>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</si>
  <si>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</si>
  <si>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</si>
  <si>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</si>
  <si>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</si>
  <si>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</si>
  <si>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</si>
  <si>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</si>
  <si>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</si>
  <si>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</si>
  <si>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</si>
  <si>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</si>
  <si>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</si>
  <si>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</si>
  <si>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</si>
  <si>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</si>
  <si>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</si>
  <si>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</si>
  <si>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</si>
  <si>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</si>
  <si>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</si>
  <si>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</si>
  <si>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</si>
  <si>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</si>
  <si>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</si>
  <si>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</si>
  <si>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</si>
  <si>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</si>
  <si>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</si>
  <si>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</si>
  <si>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</si>
  <si>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</si>
  <si>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</si>
  <si>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</si>
  <si>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</si>
  <si>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</si>
  <si>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</si>
  <si>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</si>
  <si>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</si>
  <si>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</si>
  <si>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</si>
  <si>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</si>
  <si>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</si>
  <si>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</si>
  <si>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</si>
  <si>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</si>
  <si>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</si>
  <si>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</si>
  <si>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</si>
  <si>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</si>
  <si>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</si>
  <si>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</si>
  <si>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</si>
  <si>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</si>
  <si>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</si>
  <si>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</si>
  <si>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</si>
  <si>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</si>
  <si>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</si>
  <si>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</si>
  <si>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</si>
  <si>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</si>
  <si>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</si>
  <si>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</si>
  <si>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</si>
  <si>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</si>
  <si>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</si>
  <si>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</si>
  <si>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</si>
  <si>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</si>
  <si>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</si>
  <si>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</si>
  <si>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</si>
  <si>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</si>
  <si>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</si>
  <si>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</si>
  <si>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</si>
  <si>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</si>
  <si>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</si>
  <si>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</si>
  <si>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</si>
  <si>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</si>
  <si>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</si>
  <si>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</si>
  <si>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</si>
  <si>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</si>
  <si>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</si>
  <si>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</si>
  <si>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</si>
  <si>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</si>
  <si>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</si>
  <si>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</si>
  <si>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</si>
  <si>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</si>
  <si>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</si>
  <si>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</si>
  <si>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</si>
  <si>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</si>
  <si>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</si>
  <si>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</si>
  <si>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</si>
  <si>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</si>
  <si>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</si>
  <si>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</si>
  <si>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</si>
  <si>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</si>
  <si>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</si>
  <si>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</si>
  <si>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</si>
  <si>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</si>
  <si>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</si>
  <si>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</si>
  <si>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</si>
  <si>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</si>
  <si>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</si>
  <si>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</si>
  <si>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</si>
  <si>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</si>
  <si>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</si>
  <si>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</si>
  <si>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</si>
  <si>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</si>
  <si>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</si>
  <si>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</si>
  <si>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</si>
  <si>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</si>
  <si>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</si>
  <si>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</si>
  <si>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</si>
  <si>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</si>
  <si>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</si>
  <si>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</si>
  <si>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</si>
  <si>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</si>
  <si>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</si>
  <si>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</si>
  <si>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</si>
  <si>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</si>
  <si>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</si>
  <si>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</si>
  <si>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</si>
  <si>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</si>
  <si>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</si>
  <si>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</si>
  <si>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</si>
  <si>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</si>
  <si>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</si>
  <si>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</si>
  <si>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</si>
  <si>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</si>
  <si>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</si>
  <si>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</si>
  <si>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</si>
  <si>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</si>
  <si>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</si>
  <si>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</si>
  <si>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</si>
  <si>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</si>
  <si>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</si>
  <si>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</si>
  <si>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</si>
  <si>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</si>
  <si>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</si>
  <si>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</si>
  <si>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</si>
  <si>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</si>
  <si>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</si>
  <si>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</si>
  <si>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</si>
  <si>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</si>
  <si>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</si>
  <si>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</si>
  <si>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</si>
  <si>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</si>
  <si>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</si>
  <si>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</si>
  <si>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</si>
  <si>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</si>
  <si>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</si>
  <si>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</si>
  <si>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</si>
  <si>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</si>
  <si>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</si>
  <si>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</si>
  <si>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</si>
  <si>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</si>
  <si>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</si>
  <si>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</si>
  <si>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</si>
  <si>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</si>
  <si>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</si>
  <si>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</si>
  <si>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</si>
  <si>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</si>
  <si>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</si>
  <si>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</si>
  <si>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</si>
  <si>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</si>
  <si>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</si>
  <si>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</si>
  <si>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</si>
  <si>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</si>
  <si>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</si>
  <si>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</si>
  <si>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</si>
  <si>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</si>
  <si>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</si>
  <si>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</si>
  <si>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</si>
  <si>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</si>
  <si>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</si>
  <si>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</si>
  <si>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</si>
  <si>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</si>
  <si>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</si>
  <si>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</si>
  <si>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</si>
  <si>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</si>
  <si>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</si>
  <si>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</si>
  <si>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</si>
  <si>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</si>
  <si>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</si>
  <si>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</si>
  <si>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</si>
  <si>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</si>
  <si>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</si>
  <si>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</si>
  <si>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</si>
  <si>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</si>
  <si>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</si>
  <si>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</si>
  <si>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</si>
  <si>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</si>
  <si>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</si>
  <si>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</si>
  <si>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</si>
  <si>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</si>
  <si>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</si>
  <si>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</si>
  <si>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</si>
  <si>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</si>
  <si>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</si>
  <si>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</si>
  <si>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</si>
  <si>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</si>
  <si>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</si>
  <si>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</si>
  <si>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</si>
  <si>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</si>
  <si>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</si>
  <si>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</si>
  <si>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</si>
  <si>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</si>
  <si>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</si>
  <si>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</si>
  <si>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</si>
  <si>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</si>
  <si>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</si>
  <si>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</si>
  <si>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</si>
  <si>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</si>
  <si>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</si>
  <si>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</si>
  <si>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</si>
  <si>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</si>
  <si>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</si>
  <si>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</si>
  <si>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</si>
  <si>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</si>
  <si>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</si>
  <si>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</si>
  <si>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</si>
  <si>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</si>
  <si>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</si>
  <si>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</si>
  <si>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</si>
  <si>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</si>
  <si>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</si>
  <si>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</si>
  <si>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</si>
  <si>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</si>
  <si>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</si>
  <si>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</si>
  <si>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</si>
  <si>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</si>
  <si>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</si>
  <si>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</si>
  <si>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</si>
  <si>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</si>
  <si>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</si>
  <si>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</si>
  <si>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</si>
  <si>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</si>
  <si>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</si>
  <si>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</si>
  <si>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</si>
  <si>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</si>
  <si>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</si>
  <si>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</si>
  <si>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</si>
  <si>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</si>
  <si>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</si>
  <si>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</si>
  <si>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</si>
  <si>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</si>
  <si>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</si>
  <si>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</si>
  <si>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</si>
  <si>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</si>
  <si>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</si>
  <si>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</si>
  <si>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</si>
  <si>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</si>
  <si>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</si>
  <si>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</si>
  <si>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</si>
  <si>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</si>
  <si>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</si>
  <si>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</si>
  <si>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</si>
  <si>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</si>
  <si>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</si>
  <si>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</si>
  <si>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</si>
  <si>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</si>
  <si>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</si>
  <si>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</si>
  <si>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</si>
  <si>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</si>
  <si>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</si>
  <si>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</si>
  <si>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</si>
  <si>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</si>
  <si>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</si>
  <si>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</si>
  <si>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</si>
  <si>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</si>
  <si>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</si>
  <si>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</si>
  <si>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</si>
  <si>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</si>
  <si>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</si>
  <si>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</si>
  <si>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</si>
  <si>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</si>
  <si>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</si>
  <si>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</si>
  <si>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</si>
  <si>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</si>
  <si>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</si>
  <si>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</si>
  <si>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</si>
  <si>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</si>
  <si>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</si>
  <si>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</si>
  <si>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</si>
  <si>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</si>
  <si>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</si>
  <si>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</si>
  <si>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</si>
  <si>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</si>
  <si>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</si>
  <si>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</si>
  <si>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</si>
  <si>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</si>
  <si>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</si>
  <si>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</si>
  <si>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</si>
  <si>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</si>
  <si>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</si>
  <si>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</si>
  <si>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</si>
  <si>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</si>
  <si>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</si>
  <si>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</si>
  <si>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</si>
  <si>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</si>
  <si>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</si>
  <si>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</si>
  <si>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</si>
  <si>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</si>
  <si>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</si>
  <si>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</si>
  <si>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</si>
  <si>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</si>
  <si>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</si>
  <si>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</si>
  <si>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</si>
  <si>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</si>
  <si>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</si>
  <si>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</si>
  <si>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</si>
  <si>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</si>
  <si>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</si>
  <si>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</si>
  <si>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</si>
  <si>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</si>
  <si>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</si>
  <si>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</si>
  <si>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</si>
  <si>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</si>
  <si>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</si>
  <si>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</si>
  <si>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</si>
  <si>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</si>
  <si>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</si>
  <si>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</si>
  <si>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</si>
  <si>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</si>
  <si>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</si>
  <si>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</si>
  <si>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</si>
  <si>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</si>
  <si>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</si>
  <si>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</si>
  <si>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</si>
  <si>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</si>
  <si>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</si>
  <si>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</si>
  <si>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</si>
  <si>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</si>
  <si>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</si>
  <si>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</si>
  <si>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</si>
  <si>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</si>
  <si>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</si>
  <si>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</si>
  <si>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</si>
  <si>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</si>
  <si>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</si>
  <si>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</si>
  <si>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</si>
  <si>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</si>
  <si>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</si>
  <si>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</si>
  <si>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</si>
  <si>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</si>
  <si>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</si>
  <si>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</si>
  <si>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</si>
  <si>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</si>
  <si>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</si>
  <si>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</si>
  <si>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</si>
  <si>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</si>
  <si>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</si>
  <si>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</si>
  <si>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</si>
  <si>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</si>
  <si>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</si>
  <si>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</si>
  <si>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</si>
  <si>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</si>
  <si>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</si>
  <si>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</si>
  <si>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</si>
  <si>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</si>
  <si>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</si>
  <si>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</si>
  <si>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</si>
  <si>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</si>
  <si>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</si>
  <si>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</si>
  <si>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</si>
  <si>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</si>
  <si>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</si>
  <si>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</si>
  <si>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</si>
  <si>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</si>
  <si>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</si>
  <si>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</si>
  <si>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</si>
  <si>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</si>
  <si>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</si>
  <si>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</si>
  <si>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</si>
  <si>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</si>
  <si>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</si>
  <si>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</si>
  <si>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</si>
  <si>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</si>
  <si>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</si>
  <si>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</si>
  <si>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</si>
  <si>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</si>
  <si>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</si>
  <si>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</si>
  <si>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</si>
  <si>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</si>
  <si>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</si>
  <si>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</si>
  <si>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</si>
  <si>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</si>
  <si>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</si>
  <si>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</si>
  <si>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</si>
  <si>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</si>
  <si>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</si>
  <si>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</si>
  <si>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</si>
  <si>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</si>
  <si>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</si>
  <si>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</si>
  <si>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</si>
  <si>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</si>
  <si>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</si>
  <si>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</si>
  <si>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</si>
  <si>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</si>
  <si>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</si>
  <si>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</si>
  <si>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</si>
  <si>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</si>
  <si>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</si>
  <si>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</si>
  <si>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</si>
  <si>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</si>
  <si>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</si>
  <si>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</si>
  <si>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</si>
  <si>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</si>
  <si>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</si>
  <si>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</si>
  <si>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</si>
  <si>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</si>
  <si>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</si>
  <si>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</si>
  <si>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</si>
  <si>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</si>
  <si>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</si>
  <si>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</si>
  <si>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</si>
  <si>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</si>
  <si>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</si>
  <si>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</si>
  <si>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</si>
  <si>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</si>
  <si>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</si>
  <si>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</si>
  <si>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</si>
  <si>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</si>
  <si>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</si>
  <si>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</si>
  <si>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</si>
  <si>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</si>
  <si>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</si>
  <si>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</si>
  <si>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</si>
  <si>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</si>
  <si>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</si>
  <si>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</si>
  <si>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</si>
  <si>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</si>
  <si>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</si>
  <si>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</si>
  <si>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</si>
  <si>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</si>
  <si>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</si>
  <si>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</si>
  <si>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</si>
  <si>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</si>
  <si>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</si>
  <si>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</si>
  <si>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</si>
  <si>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</si>
  <si>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</si>
  <si>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</si>
  <si>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</si>
  <si>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</si>
  <si>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</si>
  <si>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</si>
  <si>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</si>
  <si>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</si>
  <si>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</si>
  <si>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</si>
  <si>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</si>
  <si>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</si>
  <si>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</si>
  <si>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</si>
  <si>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</si>
  <si>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</si>
  <si>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</si>
  <si>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</si>
  <si>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</si>
  <si>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</si>
  <si>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</si>
  <si>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</si>
  <si>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</si>
  <si>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</si>
  <si>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</si>
  <si>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</si>
  <si>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</si>
  <si>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</si>
  <si>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</si>
  <si>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</si>
  <si>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</si>
  <si>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</si>
  <si>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</si>
  <si>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</si>
  <si>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</si>
  <si>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</si>
  <si>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</si>
  <si>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</si>
  <si>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</si>
  <si>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</si>
  <si>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</si>
  <si>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</si>
  <si>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</si>
  <si>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</si>
  <si>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</si>
  <si>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</si>
  <si>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</si>
  <si>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</si>
  <si>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</si>
  <si>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</si>
  <si>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</si>
  <si>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</si>
  <si>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</si>
  <si>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</si>
  <si>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</si>
  <si>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</si>
  <si>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</si>
  <si>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</si>
  <si>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</si>
  <si>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</si>
  <si>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</si>
  <si>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</si>
  <si>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</si>
  <si>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</si>
  <si>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</si>
  <si>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</si>
  <si>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</si>
  <si>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</si>
  <si>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</si>
  <si>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</si>
  <si>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</si>
  <si>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</si>
  <si>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</si>
  <si>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</si>
  <si>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</si>
  <si>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</si>
  <si>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</si>
  <si>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</si>
  <si>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</si>
  <si>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</si>
  <si>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</si>
  <si>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</si>
  <si>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</si>
  <si>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</si>
  <si>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</si>
  <si>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</si>
  <si>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</si>
  <si>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</si>
  <si>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</si>
  <si>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</si>
  <si>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</si>
  <si>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</si>
  <si>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</si>
  <si>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</si>
  <si>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</si>
  <si>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</si>
  <si>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</si>
  <si>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</si>
  <si>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</si>
  <si>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</si>
  <si>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</si>
  <si>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</si>
  <si>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</si>
  <si>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</si>
  <si>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</si>
  <si>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</si>
  <si>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</si>
  <si>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</si>
  <si>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</si>
  <si>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</si>
  <si>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</si>
  <si>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</si>
  <si>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</si>
  <si>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</si>
  <si>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</si>
  <si>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</si>
  <si>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</si>
  <si>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</si>
  <si>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</si>
  <si>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</si>
  <si>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</si>
  <si>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</si>
  <si>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</si>
  <si>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</si>
  <si>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</si>
  <si>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</si>
  <si>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</si>
  <si>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</si>
  <si>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</si>
  <si>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</si>
  <si>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</si>
  <si>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</si>
  <si>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</si>
  <si>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</si>
  <si>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</si>
  <si>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</si>
  <si>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</si>
  <si>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</si>
  <si>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</si>
  <si>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</si>
  <si>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</si>
  <si>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</si>
  <si>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</si>
  <si>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</si>
  <si>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</si>
  <si>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</si>
  <si>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</si>
  <si>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</si>
  <si>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</si>
  <si>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</si>
  <si>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</si>
  <si>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</si>
  <si>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</si>
  <si>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</si>
  <si>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</si>
  <si>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</si>
  <si>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</si>
  <si>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</si>
  <si>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</si>
  <si>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</si>
  <si>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</si>
  <si>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</si>
  <si>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</si>
  <si>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</si>
  <si>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</si>
  <si>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</si>
  <si>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</si>
  <si>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</si>
  <si>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</si>
  <si>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</si>
  <si>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</si>
  <si>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</si>
  <si>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</si>
  <si>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</si>
  <si>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</si>
  <si>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</si>
  <si>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</si>
  <si>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</si>
  <si>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</si>
  <si>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</si>
  <si>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</si>
  <si>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</si>
  <si>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</si>
  <si>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</si>
  <si>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</si>
  <si>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</si>
  <si>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</si>
  <si>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</si>
  <si>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</si>
  <si>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</si>
  <si>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</si>
  <si>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</si>
  <si>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</si>
  <si>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</si>
  <si>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</si>
  <si>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</si>
  <si>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</si>
  <si>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</si>
  <si>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</si>
  <si>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</si>
  <si>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</si>
  <si>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</si>
  <si>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</si>
  <si>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</si>
  <si>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</si>
  <si>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</si>
  <si>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</si>
  <si>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</si>
  <si>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</si>
  <si>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</si>
  <si>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</si>
  <si>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</si>
  <si>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</si>
  <si>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</si>
  <si>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</si>
  <si>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</si>
  <si>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</si>
  <si>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</si>
  <si>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</si>
  <si>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</si>
  <si>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</si>
  <si>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</si>
  <si>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</si>
  <si>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</si>
  <si>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</si>
  <si>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</si>
  <si>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</si>
  <si>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</si>
  <si>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</si>
  <si>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</si>
  <si>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</si>
  <si>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</si>
  <si>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</si>
  <si>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</si>
  <si>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</si>
  <si>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</si>
  <si>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</si>
  <si>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</si>
  <si>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</si>
  <si>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</si>
  <si>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</si>
  <si>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</si>
  <si>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</si>
  <si>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</si>
  <si>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</si>
  <si>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</si>
  <si>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</si>
  <si>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</si>
  <si>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</si>
  <si>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</si>
  <si>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</si>
  <si>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</si>
  <si>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</si>
  <si>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</si>
  <si>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</si>
  <si>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</si>
  <si>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</si>
  <si>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</si>
  <si>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</si>
  <si>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</si>
  <si>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</si>
  <si>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</si>
  <si>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</si>
  <si>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</si>
  <si>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</si>
  <si>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</si>
  <si>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</si>
  <si>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</si>
  <si>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</si>
  <si>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</si>
  <si>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</si>
  <si>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</si>
  <si>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</si>
  <si>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</si>
  <si>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</si>
  <si>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</si>
  <si>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</si>
  <si>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</si>
  <si>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</si>
  <si>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</si>
  <si>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</si>
  <si>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</si>
  <si>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</si>
  <si>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</si>
  <si>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</si>
  <si>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</si>
  <si>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</si>
  <si>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</si>
  <si>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</si>
  <si>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</si>
  <si>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</si>
  <si>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</si>
  <si>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</si>
  <si>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</si>
  <si>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</si>
  <si>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</si>
  <si>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</si>
  <si>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</si>
  <si>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</si>
  <si>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</si>
  <si>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</si>
  <si>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</si>
  <si>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</si>
  <si>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</si>
  <si>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</si>
  <si>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</si>
  <si>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</si>
  <si>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</si>
  <si>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</si>
  <si>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</si>
  <si>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</si>
  <si>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</si>
  <si>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</si>
  <si>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</si>
  <si>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</si>
  <si>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</si>
  <si>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</si>
  <si>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</si>
  <si>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</si>
  <si>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</si>
  <si>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</si>
  <si>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</si>
  <si>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</si>
  <si>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</si>
  <si>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</si>
  <si>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</si>
  <si>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</si>
  <si>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</si>
  <si>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</si>
  <si>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</si>
  <si>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</si>
  <si>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</si>
  <si>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</si>
  <si>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</si>
  <si>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</si>
  <si>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</si>
  <si>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</si>
  <si>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</si>
  <si>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</si>
  <si>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</si>
  <si>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</si>
  <si>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</si>
  <si>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</si>
  <si>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</si>
  <si>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</si>
  <si>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</si>
  <si>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</si>
  <si>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</si>
  <si>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</si>
  <si>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</si>
  <si>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</si>
  <si>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</si>
  <si>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</si>
  <si>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</si>
  <si>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</si>
  <si>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</si>
  <si>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</si>
  <si>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</si>
  <si>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</si>
  <si>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</si>
  <si>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</si>
  <si>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</si>
  <si>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</si>
  <si>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</si>
  <si>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</si>
  <si>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</si>
  <si>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</si>
  <si>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</si>
  <si>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</si>
  <si>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</si>
  <si>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</si>
  <si>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</si>
  <si>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</si>
  <si>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</si>
  <si>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</si>
  <si>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</si>
  <si>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</si>
  <si>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</si>
  <si>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</si>
  <si>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</si>
  <si>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</si>
  <si>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</si>
  <si>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</si>
  <si>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</si>
  <si>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</si>
  <si>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</si>
  <si>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</si>
  <si>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</si>
  <si>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</si>
  <si>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</si>
  <si>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</si>
  <si>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</si>
  <si>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</si>
  <si>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</si>
  <si>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</si>
  <si>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</si>
  <si>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</si>
  <si>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</si>
  <si>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</si>
  <si>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</si>
  <si>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</si>
  <si>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</si>
  <si>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</si>
  <si>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</si>
  <si>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</si>
  <si>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</si>
  <si>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</si>
  <si>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</si>
  <si>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</si>
  <si>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</si>
  <si>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</si>
  <si>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</si>
  <si>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</si>
  <si>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</si>
  <si>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</si>
  <si>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</si>
  <si>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</si>
  <si>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</si>
  <si>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</si>
  <si>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</si>
  <si>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</si>
  <si>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</si>
  <si>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</si>
  <si>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</si>
  <si>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</si>
  <si>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</si>
  <si>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</si>
  <si>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</si>
  <si>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</si>
  <si>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</si>
  <si>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</si>
  <si>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</si>
  <si>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</si>
  <si>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</si>
  <si>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</si>
  <si>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</si>
  <si>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</si>
  <si>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</si>
  <si>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</si>
  <si>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</si>
  <si>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</si>
  <si>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</si>
  <si>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</si>
  <si>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</si>
  <si>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</si>
  <si>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</si>
  <si>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</si>
  <si>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</si>
  <si>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</si>
  <si>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</si>
  <si>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</si>
  <si>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</si>
  <si>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</si>
  <si>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</si>
  <si>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</si>
  <si>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</si>
  <si>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</si>
  <si>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</si>
  <si>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</si>
  <si>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</si>
  <si>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</si>
  <si>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</si>
  <si>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</si>
  <si>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</si>
  <si>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</si>
  <si>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</si>
  <si>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</si>
  <si>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</si>
  <si>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</si>
  <si>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</si>
  <si>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</si>
  <si>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</si>
  <si>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</si>
  <si>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</si>
  <si>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</si>
  <si>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</si>
  <si>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</si>
  <si>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</si>
  <si>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</si>
  <si>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</si>
  <si>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</si>
  <si>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</si>
  <si>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</si>
  <si>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</si>
  <si>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</si>
  <si>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</si>
  <si>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</si>
  <si>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</si>
  <si>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</si>
  <si>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</si>
  <si>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</si>
  <si>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</si>
  <si>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</si>
  <si>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</si>
  <si>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</si>
  <si>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</si>
  <si>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</si>
  <si>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</si>
  <si>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</si>
  <si>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</si>
  <si>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</si>
  <si>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</si>
  <si>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</si>
  <si>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</si>
  <si>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</si>
  <si>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</si>
  <si>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</si>
  <si>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</si>
  <si>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</si>
  <si>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</si>
  <si>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</si>
  <si>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</si>
  <si>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</si>
  <si>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</si>
  <si>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</si>
  <si>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</si>
  <si>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</si>
  <si>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</si>
  <si>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</si>
  <si>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</si>
  <si>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</si>
  <si>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</si>
  <si>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</si>
  <si>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</si>
  <si>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</si>
  <si>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</si>
  <si>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</si>
  <si>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</si>
  <si>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</si>
  <si>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</si>
  <si>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</si>
  <si>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</si>
  <si>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</si>
  <si>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</si>
  <si>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</si>
  <si>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</si>
  <si>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</si>
  <si>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</si>
  <si>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</si>
  <si>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</si>
  <si>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</si>
  <si>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</si>
  <si>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</si>
  <si>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</si>
  <si>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</si>
  <si>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</si>
  <si>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</si>
  <si>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</si>
  <si>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</si>
  <si>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</si>
  <si>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</si>
  <si>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</si>
  <si>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</si>
  <si>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</si>
  <si>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</si>
  <si>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</si>
  <si>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</si>
  <si>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</si>
  <si>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</si>
  <si>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</si>
  <si>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</si>
  <si>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</si>
  <si>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</si>
  <si>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</si>
  <si>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</si>
  <si>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</si>
  <si>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</si>
  <si>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</si>
  <si>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</si>
  <si>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</si>
  <si>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</si>
  <si>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</si>
  <si>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</si>
  <si>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</si>
  <si>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</si>
  <si>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</si>
  <si>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</si>
  <si>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</si>
  <si>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</si>
  <si>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</si>
  <si>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</si>
  <si>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</si>
  <si>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</si>
  <si>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</si>
  <si>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</si>
  <si>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</si>
  <si>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</si>
  <si>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</si>
  <si>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</si>
  <si>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</si>
  <si>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</si>
  <si>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</si>
  <si>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</si>
  <si>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</si>
  <si>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</si>
  <si>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</si>
  <si>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</si>
  <si>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</si>
  <si>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</si>
  <si>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</si>
  <si>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</si>
  <si>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</si>
  <si>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</si>
  <si>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</si>
  <si>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</si>
  <si>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</si>
  <si>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</si>
  <si>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</si>
  <si>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</si>
  <si>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</si>
  <si>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</si>
  <si>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</si>
  <si>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</si>
  <si>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</si>
  <si>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</si>
  <si>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</si>
  <si>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</si>
  <si>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</si>
  <si>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</si>
  <si>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</si>
  <si>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</si>
  <si>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</si>
  <si>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</si>
  <si>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</si>
  <si>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</si>
  <si>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</si>
  <si>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</si>
  <si>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</si>
  <si>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</si>
  <si>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</si>
  <si>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</si>
  <si>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</si>
  <si>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</si>
  <si>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</si>
  <si>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</si>
  <si>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</si>
  <si>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</si>
  <si>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</si>
  <si>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</si>
  <si>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</si>
  <si>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</si>
  <si>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</si>
  <si>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</si>
  <si>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</si>
  <si>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</si>
  <si>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</si>
  <si>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</si>
  <si>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</si>
  <si>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</si>
  <si>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</si>
  <si>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</si>
  <si>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</si>
  <si>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</si>
  <si>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</si>
  <si>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</si>
  <si>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</si>
  <si>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</si>
  <si>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</si>
  <si>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</si>
  <si>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</si>
  <si>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</si>
  <si>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</si>
  <si>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</si>
  <si>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</si>
  <si>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</si>
  <si>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</si>
  <si>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</si>
  <si>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</si>
  <si>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</si>
  <si>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</si>
  <si>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</si>
  <si>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</si>
  <si>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</si>
  <si>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</si>
  <si>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</si>
  <si>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</si>
  <si>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</si>
  <si>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</si>
  <si>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</si>
  <si>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</si>
  <si>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</si>
  <si>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</si>
  <si>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</si>
  <si>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</si>
  <si>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</si>
  <si>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</si>
  <si>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</si>
  <si>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</si>
  <si>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</si>
  <si>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</si>
  <si>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</si>
  <si>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</si>
  <si>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</si>
  <si>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</si>
  <si>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</si>
  <si>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</si>
  <si>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</si>
  <si>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</si>
  <si>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</si>
  <si>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</si>
  <si>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</si>
  <si>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</si>
  <si>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</si>
  <si>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</si>
  <si>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</si>
  <si>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</si>
  <si>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</si>
  <si>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</si>
  <si>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</si>
  <si>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</si>
  <si>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</si>
  <si>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</si>
  <si>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</si>
  <si>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</si>
  <si>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</si>
  <si>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</si>
  <si>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</si>
  <si>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</si>
  <si>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</si>
  <si>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</si>
  <si>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</si>
  <si>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</si>
  <si>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</si>
  <si>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</si>
  <si>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</si>
  <si>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</si>
  <si>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</si>
  <si>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</si>
  <si>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</si>
  <si>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</si>
  <si>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</si>
  <si>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</si>
  <si>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</si>
  <si>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</si>
  <si>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</si>
  <si>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</si>
  <si>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</si>
  <si>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</si>
  <si>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</si>
  <si>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</si>
  <si>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</si>
  <si>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</si>
  <si>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</si>
  <si>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</si>
  <si>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</si>
  <si>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</si>
  <si>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</si>
  <si>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</si>
  <si>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</si>
  <si>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</si>
  <si>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</si>
  <si>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</si>
  <si>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</si>
  <si>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</si>
  <si>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</si>
  <si>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</si>
  <si>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</si>
  <si>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</si>
  <si>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</si>
  <si>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</si>
  <si>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</si>
  <si>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</si>
  <si>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</si>
  <si>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</si>
  <si>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</si>
  <si>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</si>
  <si>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</si>
  <si>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</si>
  <si>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</si>
  <si>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</si>
  <si>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</si>
  <si>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</si>
  <si>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</si>
  <si>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</si>
  <si>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</si>
  <si>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</si>
  <si>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</si>
  <si>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</si>
  <si>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</si>
  <si>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</si>
  <si>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</si>
  <si>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</si>
  <si>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</si>
  <si>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</si>
  <si>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</si>
  <si>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</si>
  <si>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</si>
  <si>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</si>
  <si>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</si>
  <si>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</si>
  <si>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</si>
  <si>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</si>
  <si>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</si>
  <si>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</si>
  <si>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</si>
  <si>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</si>
  <si>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</si>
  <si>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</si>
  <si>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</si>
  <si>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</si>
  <si>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</si>
  <si>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</si>
  <si>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</si>
  <si>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</si>
  <si>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</si>
  <si>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</si>
  <si>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</si>
  <si>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</si>
  <si>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</si>
  <si>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</si>
  <si>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</si>
  <si>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</si>
  <si>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</si>
  <si>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</si>
  <si>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</si>
  <si>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</si>
  <si>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</si>
  <si>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</si>
  <si>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</si>
  <si>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</si>
  <si>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</si>
  <si>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</si>
  <si>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</si>
  <si>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</si>
  <si>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</si>
  <si>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</si>
  <si>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</si>
  <si>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</si>
  <si>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</si>
  <si>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</si>
  <si>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</si>
  <si>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</si>
  <si>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</si>
  <si>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</si>
  <si>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</si>
  <si>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</si>
  <si>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</si>
  <si>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</si>
  <si>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</si>
  <si>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</si>
  <si>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</si>
  <si>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</si>
  <si>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</si>
  <si>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</si>
  <si>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</si>
  <si>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</si>
  <si>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</si>
  <si>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</si>
  <si>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</si>
  <si>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</si>
  <si>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</si>
  <si>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</si>
  <si>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</si>
  <si>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</si>
  <si>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</si>
  <si>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</si>
  <si>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</si>
  <si>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</si>
  <si>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</si>
  <si>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</si>
  <si>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</si>
  <si>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</si>
  <si>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</si>
  <si>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</si>
  <si>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</si>
  <si>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</si>
  <si>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</si>
  <si>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</si>
  <si>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</si>
  <si>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</si>
  <si>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</si>
  <si>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</si>
  <si>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</si>
  <si>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</si>
  <si>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</si>
  <si>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</si>
  <si>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</si>
  <si>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</si>
  <si>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</si>
  <si>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</si>
  <si>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</si>
  <si>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</si>
  <si>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</si>
  <si>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</si>
  <si>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</si>
  <si>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</si>
  <si>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</si>
  <si>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</si>
  <si>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</si>
  <si>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</si>
  <si>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</si>
  <si>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</si>
  <si>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</si>
  <si>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</si>
  <si>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</si>
  <si>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</si>
  <si>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</si>
  <si>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</si>
  <si>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</si>
  <si>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</si>
  <si>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</si>
  <si>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</si>
  <si>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</si>
  <si>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</si>
  <si>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</si>
  <si>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</si>
  <si>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</si>
  <si>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</si>
  <si>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</si>
  <si>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</si>
  <si>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</si>
  <si>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</si>
  <si>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</si>
  <si>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</si>
  <si>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</si>
  <si>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</si>
  <si>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</si>
  <si>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</si>
  <si>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</si>
  <si>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</si>
  <si>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</si>
  <si>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</si>
  <si>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</si>
  <si>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</si>
  <si>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</si>
  <si>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</si>
  <si>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</si>
  <si>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</si>
  <si>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</si>
  <si>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</si>
  <si>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</si>
  <si>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</si>
  <si>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</si>
  <si>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</si>
  <si>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</si>
  <si>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</si>
  <si>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</si>
  <si>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</si>
  <si>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</si>
  <si>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</si>
  <si>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</si>
  <si>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</si>
  <si>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</si>
  <si>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</si>
  <si>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</si>
  <si>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</si>
  <si>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</si>
  <si>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</si>
  <si>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</si>
  <si>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</si>
  <si>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</si>
  <si>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</si>
  <si>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</si>
  <si>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</si>
  <si>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</si>
  <si>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</si>
  <si>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</si>
  <si>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</si>
  <si>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</si>
  <si>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</si>
  <si>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</si>
  <si>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</si>
  <si>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</si>
  <si>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</si>
  <si>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</si>
  <si>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</si>
  <si>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</si>
  <si>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</si>
  <si>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</si>
  <si>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</si>
  <si>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</si>
  <si>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</si>
  <si>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</si>
  <si>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</si>
  <si>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</si>
  <si>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</si>
  <si>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</si>
  <si>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</si>
  <si>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</si>
  <si>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</si>
  <si>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</si>
  <si>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</si>
  <si>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</si>
  <si>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</si>
  <si>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</si>
  <si>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</si>
  <si>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</si>
  <si>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</si>
  <si>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</si>
  <si>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</si>
  <si>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</si>
  <si>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</si>
  <si>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</si>
  <si>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</si>
  <si>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</si>
  <si>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</si>
  <si>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</si>
  <si>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</si>
  <si>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</si>
  <si>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</si>
  <si>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</si>
  <si>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</si>
  <si>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</si>
  <si>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</si>
  <si>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</si>
  <si>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</si>
  <si>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</si>
  <si>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</si>
  <si>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</si>
  <si>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</si>
  <si>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</si>
  <si>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</si>
  <si>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</si>
  <si>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</si>
  <si>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</si>
  <si>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</si>
  <si>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</si>
  <si>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</si>
  <si>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</si>
  <si>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</si>
  <si>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</si>
  <si>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</si>
  <si>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</si>
  <si>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</si>
  <si>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</si>
  <si>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</si>
  <si>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</si>
  <si>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</si>
  <si>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</si>
  <si>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</si>
  <si>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</si>
  <si>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</si>
  <si>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</si>
  <si>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</si>
  <si>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</si>
  <si>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</si>
  <si>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</si>
  <si>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</si>
  <si>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</si>
  <si>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</si>
  <si>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</si>
  <si>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</si>
  <si>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</si>
  <si>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</si>
  <si>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</si>
  <si>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</si>
  <si>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</si>
  <si>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</si>
  <si>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</si>
  <si>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</si>
  <si>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</si>
  <si>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</si>
  <si>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</si>
  <si>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</si>
  <si>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</si>
  <si>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</si>
  <si>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</si>
  <si>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</si>
  <si>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</si>
  <si>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</si>
  <si>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</si>
  <si>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</si>
  <si>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</si>
  <si>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</si>
  <si>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</si>
  <si>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</si>
  <si>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</si>
  <si>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</si>
  <si>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</si>
  <si>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</si>
  <si>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</si>
  <si>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</si>
  <si>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</si>
  <si>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</si>
  <si>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</si>
  <si>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</si>
  <si>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</si>
  <si>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</si>
  <si>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</si>
  <si>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</si>
  <si>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</si>
  <si>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</si>
  <si>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</si>
  <si>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</si>
  <si>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</si>
  <si>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</si>
  <si>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</si>
  <si>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</si>
  <si>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</si>
  <si>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</si>
  <si>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</si>
  <si>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</si>
  <si>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</si>
  <si>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</si>
  <si>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</si>
  <si>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</si>
  <si>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</si>
  <si>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</si>
  <si>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</si>
  <si>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</si>
  <si>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</si>
  <si>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</si>
  <si>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</si>
  <si>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</si>
  <si>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</si>
  <si>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</si>
  <si>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</si>
  <si>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</si>
  <si>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</si>
  <si>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</si>
  <si>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</si>
  <si>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</si>
  <si>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</si>
  <si>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</si>
  <si>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</si>
  <si>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</si>
  <si>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</si>
  <si>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</si>
  <si>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</si>
  <si>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</si>
  <si>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</si>
  <si>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</si>
  <si>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</si>
  <si>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</si>
  <si>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</si>
  <si>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</si>
  <si>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</si>
  <si>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</si>
  <si>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</si>
  <si>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</si>
  <si>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</si>
  <si>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</si>
  <si>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</si>
  <si>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</si>
  <si>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</si>
  <si>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</si>
  <si>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</si>
  <si>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</si>
  <si>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</si>
  <si>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</si>
  <si>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</si>
  <si>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</si>
  <si>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</si>
  <si>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</si>
  <si>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</si>
  <si>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</si>
  <si>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</si>
  <si>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</si>
  <si>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</si>
  <si>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</si>
  <si>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</si>
  <si>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</si>
  <si>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</si>
  <si>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</si>
  <si>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</si>
  <si>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</si>
  <si>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</si>
  <si>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</si>
  <si>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</si>
  <si>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</si>
  <si>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</si>
  <si>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</si>
  <si>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</si>
  <si>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</si>
  <si>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</si>
  <si>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</si>
  <si>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</si>
  <si>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</si>
  <si>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</si>
  <si>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</si>
  <si>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</si>
  <si>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</si>
  <si>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</si>
  <si>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</si>
  <si>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</si>
  <si>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</si>
  <si>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</si>
  <si>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</si>
  <si>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</si>
  <si>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</si>
  <si>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</si>
  <si>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</si>
  <si>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</si>
  <si>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</si>
  <si>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</si>
  <si>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</si>
  <si>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</si>
  <si>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</si>
  <si>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</si>
  <si>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</si>
  <si>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</si>
  <si>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</si>
  <si>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</si>
  <si>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</si>
  <si>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</si>
  <si>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</si>
  <si>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</si>
  <si>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</si>
  <si>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</si>
  <si>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</si>
  <si>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</si>
  <si>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</si>
  <si>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</si>
  <si>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</si>
  <si>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</si>
  <si>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</si>
  <si>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</si>
  <si>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</si>
  <si>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</si>
  <si>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</si>
  <si>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</si>
  <si>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</si>
  <si>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</si>
  <si>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</si>
  <si>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</si>
  <si>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</si>
  <si>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</si>
  <si>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</si>
  <si>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</si>
  <si>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</si>
  <si>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</si>
  <si>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</si>
  <si>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</si>
  <si>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</si>
  <si>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</si>
  <si>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</si>
  <si>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</si>
  <si>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</si>
  <si>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</si>
  <si>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</si>
  <si>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</si>
  <si>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</si>
  <si>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</si>
  <si>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</si>
  <si>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</si>
  <si>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</si>
  <si>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</si>
  <si>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</si>
  <si>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</si>
  <si>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</si>
  <si>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</si>
  <si>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</si>
  <si>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</si>
  <si>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</si>
  <si>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</si>
  <si>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</si>
  <si>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</si>
  <si>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</si>
  <si>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</si>
  <si>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</si>
  <si>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</si>
  <si>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</si>
  <si>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</si>
  <si>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</si>
  <si>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</si>
  <si>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</si>
  <si>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</si>
  <si>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</si>
  <si>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</si>
  <si>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</si>
  <si>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</si>
  <si>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</si>
  <si>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</si>
  <si>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</si>
  <si>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</si>
  <si>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</si>
  <si>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</si>
  <si>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</si>
  <si>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</si>
  <si>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</si>
  <si>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</si>
  <si>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</si>
  <si>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</si>
  <si>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</si>
  <si>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</si>
  <si>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</si>
  <si>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</si>
  <si>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</si>
  <si>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</si>
  <si>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</si>
  <si>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</si>
  <si>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</si>
  <si>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</si>
  <si>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</si>
  <si>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</si>
  <si>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</si>
  <si>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</si>
  <si>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</si>
  <si>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</si>
  <si>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</si>
  <si>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</si>
  <si>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</si>
  <si>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</si>
  <si>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</si>
  <si>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</si>
  <si>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</si>
  <si>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</si>
  <si>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</si>
  <si>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</si>
  <si>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</si>
  <si>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</si>
  <si>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</si>
  <si>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</si>
  <si>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</si>
  <si>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</si>
  <si>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</si>
  <si>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</si>
  <si>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</si>
  <si>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</si>
  <si>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</si>
  <si>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</si>
  <si>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</si>
  <si>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</si>
  <si>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</si>
  <si>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</si>
  <si>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</si>
  <si>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</si>
  <si>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</si>
  <si>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</si>
  <si>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</si>
  <si>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</si>
  <si>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</si>
  <si>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</si>
  <si>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</si>
  <si>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</si>
  <si>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</si>
  <si>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</si>
  <si>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</si>
  <si>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</si>
  <si>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</si>
  <si>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</si>
  <si>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</si>
  <si>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</si>
  <si>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</si>
  <si>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</si>
  <si>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</si>
  <si>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</si>
  <si>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</si>
  <si>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</si>
  <si>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</si>
  <si>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</si>
  <si>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</si>
  <si>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</si>
  <si>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</si>
  <si>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</si>
  <si>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</si>
  <si>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</si>
  <si>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</si>
  <si>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</si>
  <si>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</si>
  <si>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</si>
  <si>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</si>
  <si>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</si>
  <si>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</si>
  <si>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</si>
  <si>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</si>
  <si>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</si>
  <si>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</si>
  <si>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</si>
  <si>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</si>
  <si>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</si>
  <si>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</si>
  <si>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</si>
  <si>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</si>
  <si>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</si>
  <si>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</si>
  <si>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</si>
  <si>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</si>
  <si>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</si>
  <si>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</si>
  <si>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</si>
  <si>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</si>
  <si>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</si>
  <si>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</si>
  <si>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</si>
  <si>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</si>
  <si>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</si>
  <si>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</si>
  <si>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</si>
  <si>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</si>
  <si>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</si>
  <si>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</si>
  <si>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</si>
  <si>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</si>
  <si>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</si>
  <si>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</si>
  <si>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</si>
  <si>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</si>
  <si>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</si>
  <si>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</si>
  <si>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</si>
  <si>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</si>
  <si>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</si>
  <si>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</si>
  <si>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</si>
  <si>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</si>
  <si>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</si>
  <si>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</si>
  <si>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</si>
  <si>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</si>
  <si>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</si>
  <si>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</si>
  <si>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</si>
  <si>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</si>
  <si>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</si>
  <si>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</si>
  <si>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</si>
  <si>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</si>
  <si>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</si>
  <si>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</si>
  <si>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</si>
  <si>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</si>
  <si>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</si>
  <si>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</si>
  <si>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</si>
  <si>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</si>
  <si>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</si>
  <si>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</si>
  <si>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</si>
  <si>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</si>
  <si>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</si>
  <si>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</si>
  <si>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</si>
  <si>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</si>
  <si>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</si>
  <si>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</si>
  <si>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</si>
  <si>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</si>
  <si>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</si>
  <si>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</si>
  <si>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</si>
  <si>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</si>
  <si>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</si>
  <si>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</si>
  <si>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</si>
  <si>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</si>
  <si>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</si>
  <si>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</si>
  <si>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</si>
  <si>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</si>
  <si>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</si>
  <si>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</si>
  <si>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</si>
  <si>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</si>
  <si>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</si>
  <si>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</si>
  <si>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</si>
  <si>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</si>
  <si>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</si>
  <si>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</si>
  <si>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</si>
  <si>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</si>
  <si>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</si>
  <si>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</si>
  <si>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</si>
  <si>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</si>
  <si>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</si>
  <si>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</si>
  <si>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</si>
  <si>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</si>
  <si>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</si>
  <si>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</si>
  <si>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</si>
  <si>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</si>
  <si>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</si>
  <si>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</si>
  <si>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</si>
  <si>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</si>
  <si>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</si>
  <si>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</si>
  <si>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</si>
  <si>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</si>
  <si>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</si>
  <si>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</si>
  <si>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</si>
  <si>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</si>
  <si>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</si>
  <si>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</si>
  <si>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</si>
  <si>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</si>
  <si>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</si>
  <si>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</si>
  <si>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</si>
  <si>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</si>
  <si>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</si>
  <si>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</si>
  <si>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</si>
  <si>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</si>
  <si>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</si>
  <si>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</si>
  <si>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</si>
  <si>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</si>
  <si>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</si>
  <si>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</si>
  <si>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</si>
  <si>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</si>
  <si>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</si>
  <si>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</si>
  <si>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</si>
  <si>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</si>
  <si>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</si>
  <si>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</si>
  <si>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</si>
  <si>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</si>
  <si>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</si>
  <si>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</si>
  <si>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</si>
  <si>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</si>
  <si>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</si>
  <si>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</si>
  <si>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</si>
  <si>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</si>
  <si>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</si>
  <si>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</si>
  <si>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</si>
  <si>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</si>
  <si>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</si>
  <si>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</si>
  <si>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</si>
  <si>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</si>
  <si>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</si>
  <si>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</si>
  <si>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</si>
  <si>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</si>
  <si>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</si>
  <si>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</si>
  <si>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</si>
  <si>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</si>
  <si>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</si>
  <si>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</si>
  <si>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</si>
  <si>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</si>
  <si>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</si>
  <si>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</si>
  <si>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</si>
  <si>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</si>
  <si>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</si>
  <si>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</si>
  <si>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</si>
  <si>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</si>
  <si>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</si>
  <si>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</si>
  <si>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</si>
  <si>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</si>
  <si>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</si>
  <si>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</si>
  <si>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</si>
  <si>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</si>
  <si>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</si>
  <si>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</si>
  <si>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</si>
  <si>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</si>
  <si>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</si>
  <si>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</si>
  <si>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</si>
  <si>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</si>
  <si>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</si>
  <si>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</si>
  <si>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</si>
  <si>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</si>
  <si>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</si>
  <si>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</si>
  <si>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</si>
  <si>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</si>
  <si>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</si>
  <si>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</si>
  <si>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</si>
  <si>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</si>
  <si>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</si>
  <si>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</si>
  <si>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</si>
  <si>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</si>
  <si>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</si>
  <si>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</si>
  <si>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</si>
  <si>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</si>
  <si>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</si>
  <si>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</si>
  <si>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</si>
  <si>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</si>
  <si>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</si>
  <si>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</si>
  <si>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</si>
  <si>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</si>
  <si>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</si>
  <si>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</si>
  <si>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</si>
  <si>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</si>
  <si>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</si>
  <si>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</si>
  <si>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</si>
  <si>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</si>
  <si>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</si>
  <si>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</si>
  <si>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</si>
  <si>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</si>
  <si>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</si>
  <si>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</si>
  <si>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</si>
  <si>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</si>
  <si>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</si>
  <si>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</si>
  <si>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</si>
  <si>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</si>
  <si>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</si>
  <si>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</si>
  <si>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</si>
  <si>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</si>
  <si>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</si>
  <si>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</si>
  <si>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</si>
  <si>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</si>
  <si>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</si>
  <si>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</si>
  <si>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</si>
  <si>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</si>
  <si>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</si>
  <si>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</si>
  <si>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</si>
  <si>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</si>
  <si>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</si>
  <si>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</si>
  <si>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</si>
  <si>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</si>
  <si>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</si>
  <si>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</si>
  <si>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</si>
  <si>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</si>
  <si>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</si>
  <si>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</si>
  <si>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</si>
  <si>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</si>
  <si>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</si>
  <si>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</si>
  <si>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</si>
  <si>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</si>
  <si>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</si>
  <si>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</si>
  <si>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</si>
  <si>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</si>
  <si>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</si>
  <si>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</si>
  <si>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</si>
  <si>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</si>
  <si>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</si>
  <si>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</si>
  <si>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</si>
  <si>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</si>
  <si>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</si>
  <si>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</si>
  <si>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</si>
  <si>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</si>
  <si>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</si>
  <si>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</si>
  <si>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</si>
  <si>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</si>
  <si>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</si>
  <si>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</si>
  <si>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</si>
  <si>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</si>
  <si>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</si>
  <si>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</si>
  <si>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</si>
  <si>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</si>
  <si>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</si>
  <si>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</si>
  <si>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</si>
  <si>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</si>
  <si>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</si>
  <si>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</si>
  <si>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</si>
  <si>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</si>
  <si>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</si>
  <si>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</si>
  <si>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</si>
  <si>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</si>
  <si>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</si>
  <si>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</si>
  <si>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</si>
  <si>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</si>
  <si>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</si>
  <si>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</si>
  <si>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</si>
  <si>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</si>
  <si>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</si>
  <si>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</si>
  <si>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</si>
  <si>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</si>
  <si>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</si>
  <si>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</si>
  <si>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</si>
  <si>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</si>
  <si>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</si>
  <si>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</si>
  <si>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</si>
  <si>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</si>
  <si>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</si>
  <si>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</si>
  <si>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</si>
  <si>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</si>
  <si>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</si>
  <si>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</si>
  <si>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</si>
  <si>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</si>
  <si>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</si>
  <si>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</si>
  <si>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</si>
  <si>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</si>
  <si>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</si>
  <si>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</si>
  <si>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</si>
  <si>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</si>
  <si>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</si>
  <si>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</si>
  <si>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</si>
  <si>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</si>
  <si>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</si>
  <si>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</si>
  <si>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</si>
  <si>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</si>
  <si>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</si>
  <si>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</si>
  <si>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</si>
  <si>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</si>
  <si>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</si>
  <si>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</si>
  <si>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</si>
  <si>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</si>
  <si>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</si>
  <si>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</si>
  <si>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</si>
  <si>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</si>
  <si>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</si>
  <si>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</si>
  <si>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</si>
  <si>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</si>
  <si>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</si>
  <si>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</si>
  <si>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</si>
  <si>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</si>
  <si>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</si>
  <si>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</si>
  <si>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</si>
  <si>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</si>
  <si>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</si>
  <si>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</si>
  <si>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</si>
  <si>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</si>
  <si>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</si>
  <si>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</si>
  <si>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</si>
  <si>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</si>
  <si>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</si>
  <si>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</si>
  <si>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</si>
  <si>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</si>
  <si>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</si>
  <si>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</si>
  <si>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</si>
  <si>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</si>
  <si>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</si>
  <si>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</si>
  <si>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</si>
  <si>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</si>
  <si>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</si>
  <si>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</si>
  <si>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</si>
  <si>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</si>
  <si>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</si>
  <si>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</si>
  <si>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</si>
  <si>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</si>
  <si>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</si>
  <si>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</si>
  <si>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</si>
  <si>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</si>
  <si>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</si>
  <si>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</si>
  <si>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</si>
  <si>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</si>
  <si>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</si>
  <si>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</si>
  <si>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</si>
  <si>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</si>
  <si>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</si>
  <si>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</si>
  <si>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</si>
  <si>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</si>
  <si>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</si>
  <si>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</si>
  <si>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</si>
  <si>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</si>
  <si>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</si>
  <si>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</si>
  <si>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</si>
  <si>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</si>
  <si>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</si>
  <si>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</si>
  <si>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</si>
  <si>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</si>
  <si>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</si>
  <si>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</si>
  <si>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</si>
  <si>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</si>
  <si>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</si>
  <si>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</si>
  <si>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</si>
  <si>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</si>
  <si>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</si>
  <si>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</si>
  <si>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</si>
  <si>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</si>
  <si>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</si>
  <si>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</si>
  <si>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</si>
  <si>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</si>
  <si>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</si>
  <si>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</si>
  <si>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</si>
  <si>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</si>
  <si>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</si>
  <si>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</si>
  <si>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</si>
  <si>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</si>
  <si>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</si>
  <si>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</si>
  <si>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</si>
  <si>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</si>
  <si>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</si>
  <si>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</si>
  <si>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</si>
  <si>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</si>
  <si>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</si>
  <si>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</si>
  <si>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</si>
  <si>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</si>
  <si>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</si>
  <si>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</si>
  <si>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</si>
  <si>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</si>
  <si>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</si>
  <si>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</si>
  <si>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</si>
  <si>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</si>
  <si>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</si>
  <si>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</si>
  <si>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</si>
  <si>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</si>
  <si>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</si>
  <si>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</si>
  <si>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</si>
  <si>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</si>
  <si>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</si>
  <si>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</si>
  <si>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</si>
  <si>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</si>
  <si>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</si>
  <si>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</si>
  <si>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</si>
  <si>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</si>
  <si>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</si>
  <si>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</si>
  <si>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</si>
  <si>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</si>
  <si>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</si>
  <si>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</si>
  <si>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</si>
  <si>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</si>
  <si>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</si>
  <si>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</si>
  <si>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</si>
  <si>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</si>
  <si>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</si>
  <si>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</si>
  <si>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</si>
  <si>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</si>
  <si>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</si>
  <si>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</si>
  <si>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</si>
  <si>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</si>
  <si>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</si>
  <si>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</si>
  <si>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</si>
  <si>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</si>
  <si>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</si>
  <si>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</si>
  <si>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</si>
  <si>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</si>
  <si>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</si>
  <si>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</si>
  <si>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</si>
  <si>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</si>
  <si>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</si>
  <si>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</si>
  <si>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</si>
  <si>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</si>
  <si>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</si>
  <si>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</si>
  <si>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</si>
  <si>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</si>
  <si>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</si>
  <si>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</si>
  <si>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</si>
  <si>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</si>
  <si>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</si>
  <si>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</si>
  <si>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</si>
  <si>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</si>
  <si>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</si>
  <si>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</si>
  <si>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</si>
  <si>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</si>
  <si>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</si>
  <si>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</si>
  <si>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</si>
  <si>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</si>
  <si>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</si>
  <si>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</si>
  <si>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</si>
  <si>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</si>
  <si>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</si>
  <si>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</si>
  <si>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</si>
  <si>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</si>
  <si>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</si>
  <si>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</si>
  <si>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</si>
  <si>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</si>
  <si>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</si>
  <si>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</si>
  <si>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</si>
  <si>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</si>
  <si>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</si>
  <si>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</si>
  <si>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</si>
  <si>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</si>
  <si>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</si>
  <si>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</si>
  <si>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</si>
  <si>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</si>
  <si>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</si>
  <si>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</si>
  <si>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</si>
  <si>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</si>
  <si>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</si>
  <si>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</si>
  <si>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</si>
  <si>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</si>
  <si>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</si>
  <si>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</si>
  <si>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</si>
  <si>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</si>
  <si>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</si>
  <si>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</si>
  <si>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</si>
  <si>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</si>
  <si>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</si>
  <si>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</si>
  <si>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</si>
  <si>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</si>
  <si>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</si>
  <si>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</si>
  <si>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</si>
  <si>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</si>
  <si>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</si>
  <si>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</si>
  <si>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</si>
  <si>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</si>
  <si>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</si>
  <si>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</si>
  <si>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</si>
  <si>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</si>
  <si>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</si>
  <si>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</si>
  <si>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</si>
  <si>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</si>
  <si>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</si>
  <si>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</si>
  <si>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</si>
  <si>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</si>
  <si>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</si>
  <si>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</si>
  <si>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</si>
  <si>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</si>
  <si>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</si>
  <si>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</si>
  <si>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</si>
  <si>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</si>
  <si>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</si>
  <si>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</si>
  <si>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</si>
  <si>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</si>
  <si>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</si>
  <si>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</si>
  <si>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</si>
  <si>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</si>
  <si>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</si>
  <si>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</si>
  <si>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</si>
  <si>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</si>
  <si>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</si>
  <si>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</si>
  <si>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</si>
  <si>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</si>
  <si>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</si>
  <si>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</si>
  <si>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</si>
  <si>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</si>
  <si>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</si>
  <si>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</si>
  <si>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</si>
  <si>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</si>
  <si>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</si>
  <si>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</si>
  <si>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</si>
  <si>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</si>
  <si>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</si>
  <si>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</si>
  <si>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</si>
  <si>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</si>
  <si>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</si>
  <si>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</si>
  <si>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</si>
  <si>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</si>
  <si>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</si>
  <si>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</si>
  <si>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</si>
  <si>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</si>
  <si>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</si>
  <si>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</si>
  <si>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</si>
  <si>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</si>
  <si>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</si>
  <si>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</si>
  <si>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</si>
  <si>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</si>
  <si>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</si>
  <si>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</si>
  <si>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</si>
  <si>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</si>
  <si>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</si>
  <si>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</si>
  <si>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</si>
  <si>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</si>
  <si>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</si>
  <si>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</si>
  <si>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</si>
  <si>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</si>
  <si>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</si>
  <si>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</si>
  <si>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</si>
  <si>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</si>
  <si>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</si>
  <si>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</si>
  <si>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</si>
  <si>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</si>
  <si>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</si>
  <si>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</si>
  <si>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</si>
  <si>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</si>
  <si>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</si>
  <si>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</si>
  <si>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</si>
  <si>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</si>
  <si>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</si>
  <si>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</si>
  <si>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</si>
  <si>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</si>
  <si>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</si>
  <si>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</si>
  <si>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</si>
  <si>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</si>
  <si>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</si>
  <si>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</si>
  <si>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</si>
  <si>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</si>
  <si>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</si>
  <si>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</si>
  <si>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</si>
  <si>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</si>
  <si>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</si>
  <si>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</si>
  <si>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</si>
  <si>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</si>
  <si>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</si>
  <si>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</si>
  <si>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</si>
  <si>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</si>
  <si>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</si>
  <si>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</si>
  <si>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</si>
  <si>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</si>
  <si>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</si>
  <si>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</si>
  <si>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</si>
  <si>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</si>
  <si>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</si>
  <si>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</si>
  <si>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</si>
  <si>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</si>
  <si>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</si>
  <si>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</si>
  <si>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</si>
  <si>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</si>
  <si>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</si>
  <si>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</si>
  <si>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</si>
  <si>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</si>
  <si>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</si>
  <si>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</si>
  <si>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</si>
  <si>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</si>
  <si>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</si>
  <si>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</si>
  <si>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</si>
  <si>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</si>
  <si>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</si>
  <si>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</si>
  <si>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</si>
  <si>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</si>
  <si>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</si>
  <si>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</si>
  <si>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</si>
  <si>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</si>
  <si>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</si>
  <si>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</si>
  <si>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</si>
  <si>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</si>
  <si>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</si>
  <si>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</si>
  <si>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</si>
  <si>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</si>
  <si>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</si>
  <si>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</si>
  <si>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</si>
  <si>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</si>
  <si>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</si>
  <si>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</si>
  <si>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</si>
  <si>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</si>
  <si>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</si>
  <si>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</si>
  <si>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</si>
  <si>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</si>
  <si>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</si>
  <si>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</si>
  <si>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</si>
  <si>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</si>
  <si>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</si>
  <si>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</si>
  <si>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</si>
  <si>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</si>
  <si>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</si>
  <si>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</si>
  <si>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</si>
  <si>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</si>
  <si>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</si>
  <si>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</si>
  <si>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</si>
  <si>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</si>
  <si>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</si>
  <si>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</si>
  <si>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</si>
  <si>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</si>
  <si>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</si>
  <si>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</si>
  <si>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</si>
  <si>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</si>
  <si>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</si>
  <si>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</si>
  <si>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</si>
  <si>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</si>
  <si>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</si>
  <si>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</si>
  <si>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</si>
  <si>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</si>
  <si>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</si>
  <si>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</si>
  <si>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</si>
  <si>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</si>
  <si>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</si>
  <si>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</si>
  <si>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</si>
  <si>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</si>
  <si>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</si>
  <si>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</si>
  <si>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</si>
  <si>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</si>
  <si>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</si>
  <si>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</si>
  <si>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</si>
  <si>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</si>
  <si>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</si>
  <si>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</si>
  <si>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</si>
  <si>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</si>
  <si>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</si>
  <si>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</si>
  <si>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</si>
  <si>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</si>
  <si>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</si>
  <si>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</si>
  <si>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</si>
  <si>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</si>
  <si>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</si>
  <si>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</si>
  <si>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</si>
  <si>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</si>
  <si>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</si>
  <si>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</si>
  <si>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</si>
  <si>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</si>
  <si>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</si>
  <si>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</si>
  <si>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</si>
  <si>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</si>
  <si>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</si>
  <si>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</si>
  <si>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</si>
  <si>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</si>
  <si>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</si>
  <si>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</si>
  <si>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</si>
  <si>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</si>
  <si>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</si>
  <si>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</si>
  <si>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</si>
  <si>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</si>
  <si>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</si>
  <si>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</si>
  <si>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</si>
  <si>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</si>
  <si>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</si>
  <si>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</si>
  <si>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</si>
  <si>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</si>
  <si>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</si>
  <si>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</si>
  <si>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</si>
  <si>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</si>
  <si>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</si>
  <si>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</si>
  <si>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</si>
  <si>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</si>
  <si>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</si>
  <si>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</si>
  <si>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</si>
  <si>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</si>
  <si>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</si>
  <si>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</si>
  <si>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</si>
  <si>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</si>
  <si>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</si>
  <si>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</si>
  <si>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</si>
  <si>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</si>
  <si>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</si>
  <si>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</si>
  <si>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</si>
  <si>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</si>
  <si>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</si>
  <si>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</si>
  <si>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</si>
  <si>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</si>
  <si>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</si>
  <si>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</si>
  <si>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</si>
  <si>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</si>
  <si>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</si>
  <si>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</si>
  <si>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</si>
  <si>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</si>
  <si>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</si>
  <si>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</si>
  <si>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</si>
  <si>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</si>
  <si>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</si>
  <si>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</si>
  <si>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</si>
  <si>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</si>
  <si>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</si>
  <si>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</si>
  <si>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</si>
  <si>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</si>
  <si>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</si>
  <si>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</si>
  <si>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</si>
  <si>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</si>
  <si>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</si>
  <si>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</si>
  <si>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</si>
  <si>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</si>
  <si>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</si>
  <si>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</si>
  <si>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</si>
  <si>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</si>
  <si>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</si>
  <si>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</si>
  <si>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</si>
  <si>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</si>
  <si>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</si>
  <si>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</si>
  <si>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</si>
  <si>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</si>
  <si>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</si>
  <si>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</si>
  <si>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</si>
  <si>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</si>
  <si>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</si>
  <si>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</si>
  <si>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</si>
  <si>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</si>
  <si>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</si>
  <si>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</si>
  <si>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</si>
  <si>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</si>
  <si>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</si>
  <si>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</si>
  <si>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</si>
  <si>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</si>
  <si>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</si>
  <si>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</si>
  <si>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</si>
  <si>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</si>
  <si>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</si>
  <si>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</si>
  <si>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</si>
  <si>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</si>
  <si>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</si>
  <si>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</si>
  <si>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</si>
  <si>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</si>
  <si>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</si>
  <si>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</si>
  <si>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</si>
  <si>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</si>
  <si>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</si>
  <si>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</si>
  <si>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</si>
  <si>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</si>
  <si>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</si>
  <si>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</si>
  <si>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</si>
  <si>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</si>
  <si>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</si>
  <si>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</si>
  <si>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</si>
  <si>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</si>
  <si>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</si>
  <si>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</si>
  <si>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</si>
  <si>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</si>
  <si>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</si>
  <si>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</si>
  <si>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</si>
  <si>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</si>
  <si>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</si>
  <si>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</si>
  <si>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</si>
  <si>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</si>
  <si>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</si>
  <si>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</si>
  <si>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</si>
  <si>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</si>
  <si>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</si>
  <si>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</si>
  <si>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</si>
  <si>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</si>
  <si>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</si>
  <si>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</si>
  <si>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</si>
  <si>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</si>
  <si>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</si>
  <si>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</si>
  <si>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</si>
  <si>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</si>
  <si>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</si>
  <si>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</si>
  <si>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</si>
  <si>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</si>
  <si>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</si>
  <si>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</si>
  <si>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</si>
  <si>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</si>
  <si>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</si>
  <si>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</si>
  <si>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</si>
  <si>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</si>
  <si>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</si>
  <si>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</si>
  <si>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</si>
  <si>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</si>
  <si>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</si>
  <si>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</si>
  <si>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</si>
  <si>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</si>
  <si>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</si>
  <si>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</si>
  <si>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</si>
  <si>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</si>
  <si>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</si>
  <si>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</si>
  <si>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</si>
  <si>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</si>
  <si>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</si>
  <si>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</si>
  <si>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</si>
  <si>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</si>
  <si>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</si>
  <si>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</si>
  <si>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</si>
  <si>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</si>
  <si>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</si>
  <si>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</si>
  <si>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</si>
  <si>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</si>
  <si>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</si>
  <si>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</si>
  <si>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</si>
  <si>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</si>
  <si>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</si>
  <si>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</si>
  <si>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</si>
  <si>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</si>
  <si>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</si>
  <si>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</si>
  <si>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</si>
  <si>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</si>
  <si>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</si>
  <si>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</si>
  <si>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</si>
  <si>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</si>
  <si>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</si>
  <si>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</si>
  <si>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</si>
  <si>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</si>
  <si>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</si>
  <si>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</si>
  <si>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</si>
  <si>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</si>
  <si>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</si>
  <si>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</si>
  <si>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</si>
  <si>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</si>
  <si>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</si>
  <si>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</si>
  <si>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</si>
  <si>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</si>
  <si>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</si>
  <si>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</si>
  <si>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</si>
  <si>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</si>
  <si>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</si>
  <si>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</si>
  <si>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</si>
  <si>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</si>
  <si>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</si>
  <si>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</si>
  <si>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</si>
  <si>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</si>
  <si>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</si>
  <si>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</si>
  <si>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</si>
  <si>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</si>
  <si>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</si>
  <si>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</si>
  <si>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</si>
  <si>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</si>
  <si>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</si>
  <si>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</si>
  <si>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</si>
  <si>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</si>
  <si>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</si>
  <si>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</si>
  <si>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</si>
  <si>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</si>
  <si>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</si>
  <si>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</si>
  <si>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</si>
  <si>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</si>
  <si>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</si>
  <si>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</si>
  <si>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</si>
  <si>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</si>
  <si>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</si>
  <si>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</si>
  <si>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</si>
  <si>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</si>
  <si>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</si>
  <si>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</si>
  <si>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</si>
  <si>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</si>
  <si>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</si>
  <si>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</si>
  <si>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</si>
  <si>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</si>
  <si>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</si>
  <si>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</si>
  <si>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</si>
  <si>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</si>
  <si>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</si>
  <si>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</si>
  <si>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</si>
  <si>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</si>
  <si>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</si>
  <si>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</si>
  <si>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</si>
  <si>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</si>
  <si>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</si>
  <si>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</si>
  <si>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</si>
  <si>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</si>
  <si>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</si>
  <si>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</si>
  <si>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</si>
  <si>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</si>
  <si>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</si>
  <si>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</si>
  <si>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</si>
  <si>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</si>
  <si>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</si>
  <si>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</si>
  <si>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</si>
  <si>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</si>
  <si>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</si>
  <si>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</si>
  <si>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</si>
  <si>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</si>
  <si>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</si>
  <si>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</si>
  <si>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</si>
  <si>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</si>
  <si>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</si>
  <si>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</si>
  <si>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</si>
  <si>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</si>
  <si>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</si>
  <si>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</si>
  <si>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</si>
  <si>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</si>
  <si>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</si>
  <si>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</si>
  <si>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</si>
  <si>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</si>
  <si>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</si>
  <si>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</si>
  <si>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</si>
  <si>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</si>
  <si>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</si>
  <si>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</si>
  <si>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</si>
  <si>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</si>
  <si>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</si>
  <si>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</si>
  <si>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</si>
  <si>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</si>
  <si>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</si>
  <si>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</si>
  <si>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</si>
  <si>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</si>
  <si>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</si>
  <si>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</si>
  <si>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</si>
  <si>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</si>
  <si>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</si>
  <si>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</si>
  <si>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</si>
  <si>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</si>
  <si>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</si>
  <si>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</si>
  <si>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</si>
  <si>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</si>
  <si>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</si>
  <si>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</si>
  <si>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</si>
  <si>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</si>
  <si>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</si>
  <si>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</si>
  <si>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</si>
  <si>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</si>
  <si>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</si>
  <si>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</si>
  <si>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</si>
  <si>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</si>
  <si>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</si>
  <si>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</si>
  <si>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</si>
  <si>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</si>
  <si>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</si>
  <si>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</si>
  <si>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</si>
  <si>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</si>
  <si>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</si>
  <si>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</si>
  <si>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</si>
  <si>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</si>
  <si>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</si>
  <si>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</si>
  <si>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</si>
  <si>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</si>
  <si>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</si>
  <si>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</si>
  <si>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</si>
  <si>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</si>
  <si>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</si>
  <si>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</si>
  <si>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</si>
  <si>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</si>
  <si>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</si>
  <si>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</si>
  <si>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</si>
  <si>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</si>
  <si>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</si>
  <si>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</si>
  <si>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</si>
  <si>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</si>
  <si>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</si>
  <si>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</si>
  <si>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</si>
  <si>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</si>
  <si>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</si>
  <si>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</si>
  <si>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</si>
  <si>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</si>
  <si>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</si>
  <si>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</si>
  <si>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</si>
  <si>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</si>
  <si>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</si>
  <si>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</si>
  <si>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</si>
  <si>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</si>
  <si>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</si>
  <si>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</si>
  <si>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</si>
  <si>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</si>
  <si>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</si>
  <si>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</si>
  <si>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</si>
  <si>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</si>
  <si>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</si>
  <si>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</si>
  <si>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</si>
  <si>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</si>
  <si>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</si>
  <si>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</si>
  <si>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</si>
  <si>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</si>
  <si>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</si>
  <si>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</si>
  <si>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</si>
  <si>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</si>
  <si>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</si>
  <si>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</si>
  <si>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</si>
  <si>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</si>
  <si>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</si>
  <si>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</si>
  <si>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</si>
  <si>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</si>
  <si>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</si>
  <si>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</si>
  <si>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</si>
  <si>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</si>
  <si>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</si>
  <si>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</si>
  <si>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</si>
  <si>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</si>
  <si>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</si>
  <si>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</si>
  <si>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</si>
  <si>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</si>
  <si>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</si>
  <si>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</si>
  <si>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</si>
  <si>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</si>
  <si>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</si>
  <si>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</si>
  <si>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</si>
  <si>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</si>
  <si>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</si>
  <si>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</si>
  <si>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</si>
  <si>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</si>
  <si>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</si>
  <si>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</si>
  <si>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</si>
  <si>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</si>
  <si>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</si>
  <si>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</si>
  <si>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</si>
  <si>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</si>
  <si>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</si>
  <si>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</si>
  <si>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</si>
  <si>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</si>
  <si>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</si>
  <si>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</si>
  <si>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</si>
  <si>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</si>
  <si>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</si>
  <si>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</si>
  <si>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</si>
  <si>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</si>
  <si>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</si>
  <si>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</si>
  <si>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</si>
  <si>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</si>
  <si>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</si>
  <si>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</si>
  <si>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</si>
  <si>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</si>
  <si>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</si>
  <si>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</si>
  <si>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</si>
  <si>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</si>
  <si>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</si>
  <si>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</si>
  <si>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</si>
  <si>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</si>
  <si>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</si>
  <si>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</si>
  <si>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</si>
  <si>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</si>
  <si>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</si>
  <si>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</si>
  <si>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</si>
  <si>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</si>
  <si>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</si>
  <si>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</si>
  <si>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</si>
  <si>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</si>
  <si>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</si>
  <si>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</si>
  <si>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</si>
  <si>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</si>
  <si>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</si>
  <si>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</si>
  <si>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</si>
  <si>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</si>
  <si>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</si>
  <si>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</si>
  <si>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</si>
  <si>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</si>
  <si>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</si>
  <si>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</si>
  <si>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</si>
  <si>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</si>
  <si>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</si>
  <si>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</si>
  <si>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</si>
  <si>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</si>
  <si>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</si>
  <si>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</si>
  <si>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</si>
  <si>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</si>
  <si>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</si>
  <si>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</si>
  <si>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</si>
  <si>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</si>
  <si>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</si>
  <si>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</si>
  <si>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</si>
  <si>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</si>
  <si>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</si>
  <si>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</si>
  <si>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</si>
  <si>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</si>
  <si>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</si>
  <si>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</si>
  <si>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</si>
  <si>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</si>
  <si>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</si>
  <si>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</si>
  <si>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</si>
  <si>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</si>
  <si>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</si>
  <si>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</si>
  <si>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</si>
  <si>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</si>
  <si>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</si>
  <si>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</si>
  <si>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</si>
  <si>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</si>
  <si>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</si>
  <si>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</si>
  <si>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</si>
  <si>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</si>
  <si>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</si>
  <si>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</si>
  <si>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</si>
  <si>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</si>
  <si>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</si>
  <si>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</si>
  <si>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</si>
  <si>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</si>
  <si>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</si>
  <si>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</si>
  <si>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</si>
  <si>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</si>
  <si>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</si>
  <si>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</si>
  <si>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</si>
  <si>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</si>
  <si>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</si>
  <si>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</si>
  <si>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</si>
  <si>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</si>
  <si>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</si>
  <si>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</si>
  <si>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</si>
  <si>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</si>
  <si>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</si>
  <si>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</si>
  <si>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</si>
  <si>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</si>
  <si>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</si>
  <si>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</si>
  <si>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</si>
  <si>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</si>
  <si>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</si>
  <si>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</si>
  <si>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</si>
  <si>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</si>
  <si>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</si>
  <si>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</si>
  <si>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</si>
  <si>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</si>
  <si>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</si>
  <si>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</si>
  <si>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</si>
  <si>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</si>
  <si>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</si>
  <si>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</si>
  <si>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</si>
  <si>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</si>
  <si>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</si>
  <si>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</si>
  <si>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</si>
  <si>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</si>
  <si>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</si>
  <si>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</si>
  <si>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</si>
  <si>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</si>
  <si>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</si>
  <si>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</si>
  <si>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</si>
  <si>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</si>
  <si>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</si>
  <si>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</si>
  <si>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</si>
  <si>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</si>
  <si>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</si>
  <si>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</si>
  <si>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</si>
  <si>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</si>
  <si>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</si>
  <si>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</si>
  <si>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</si>
  <si>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</si>
  <si>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</si>
  <si>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</si>
  <si>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</si>
  <si>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</si>
  <si>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</si>
  <si>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</si>
  <si>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</si>
  <si>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</si>
  <si>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</si>
  <si>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</si>
  <si>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</si>
  <si>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</si>
  <si>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</si>
  <si>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</si>
  <si>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</si>
  <si>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</si>
  <si>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</si>
  <si>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</si>
  <si>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</si>
  <si>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</si>
  <si>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</si>
  <si>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</si>
  <si>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</si>
  <si>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</si>
  <si>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</si>
  <si>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</si>
  <si>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</si>
  <si>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</si>
  <si>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</si>
  <si>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</si>
  <si>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</si>
  <si>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</si>
  <si>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</si>
  <si>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</si>
  <si>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</si>
  <si>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</si>
  <si>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</si>
  <si>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</si>
  <si>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</si>
  <si>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</si>
  <si>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</si>
  <si>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</si>
  <si>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</si>
  <si>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</si>
  <si>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</si>
  <si>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</si>
  <si>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</si>
  <si>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</si>
  <si>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</si>
  <si>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</si>
  <si>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</si>
  <si>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</si>
  <si>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</si>
  <si>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</si>
  <si>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</si>
  <si>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</si>
  <si>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</si>
  <si>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</si>
  <si>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</si>
  <si>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</si>
  <si>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</si>
  <si>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</si>
  <si>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</si>
  <si>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</si>
  <si>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</si>
  <si>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</si>
  <si>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</si>
  <si>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</si>
  <si>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</si>
  <si>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</si>
  <si>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</si>
  <si>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</si>
  <si>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</si>
  <si>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</si>
  <si>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</si>
  <si>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</si>
  <si>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</si>
  <si>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</si>
  <si>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</si>
  <si>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</si>
  <si>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</si>
  <si>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</si>
  <si>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</si>
  <si>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</si>
  <si>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</si>
  <si>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</si>
  <si>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</si>
  <si>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</si>
  <si>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</si>
  <si>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</si>
  <si>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</si>
  <si>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</si>
  <si>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</si>
  <si>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</si>
  <si>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</si>
  <si>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</si>
  <si>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</si>
  <si>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</si>
  <si>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</si>
  <si>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</si>
  <si>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</si>
  <si>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</si>
  <si>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</si>
  <si>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</si>
  <si>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</si>
  <si>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</si>
  <si>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</si>
  <si>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</si>
  <si>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</si>
  <si>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</si>
  <si>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</si>
  <si>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</si>
  <si>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</si>
  <si>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</si>
  <si>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</si>
  <si>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</si>
  <si>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</si>
  <si>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</si>
  <si>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</si>
  <si>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</si>
  <si>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</si>
  <si>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</si>
  <si>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</si>
  <si>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</si>
  <si>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</si>
  <si>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</si>
  <si>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</si>
  <si>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</si>
  <si>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</si>
  <si>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</si>
  <si>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</si>
  <si>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</si>
  <si>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</si>
  <si>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</si>
  <si>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</si>
  <si>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</si>
  <si>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</si>
  <si>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</si>
  <si>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</si>
  <si>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</si>
  <si>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</si>
  <si>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</si>
  <si>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</si>
  <si>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</si>
  <si>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</si>
  <si>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</si>
  <si>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</si>
  <si>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</si>
  <si>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</si>
  <si>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</si>
  <si>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</si>
  <si>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</si>
  <si>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</si>
  <si>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</si>
  <si>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</si>
  <si>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</si>
  <si>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</si>
  <si>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</si>
  <si>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</si>
  <si>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</si>
  <si>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</si>
  <si>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</si>
  <si>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</si>
  <si>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</si>
  <si>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</si>
  <si>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</si>
  <si>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</si>
  <si>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</si>
  <si>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</si>
  <si>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</si>
  <si>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</si>
  <si>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</si>
  <si>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</si>
  <si>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</si>
  <si>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</si>
  <si>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</si>
  <si>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</si>
  <si>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</si>
  <si>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</si>
  <si>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</si>
  <si>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</si>
  <si>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</si>
  <si>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</si>
  <si>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</si>
  <si>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</si>
  <si>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</si>
  <si>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</si>
  <si>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</si>
  <si>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</si>
  <si>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</si>
  <si>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</si>
  <si>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</si>
  <si>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</si>
  <si>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</si>
  <si>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</si>
  <si>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</si>
  <si>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</si>
  <si>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</si>
  <si>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</si>
  <si>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</si>
  <si>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</si>
  <si>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</si>
  <si>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</si>
  <si>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</si>
  <si>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</si>
  <si>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</si>
  <si>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</si>
  <si>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</si>
  <si>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</si>
  <si>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</si>
  <si>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</si>
  <si>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</si>
  <si>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</si>
  <si>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</si>
  <si>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</si>
  <si>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</si>
  <si>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</si>
  <si>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</si>
  <si>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</si>
  <si>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</si>
  <si>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</si>
  <si>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</si>
  <si>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</si>
  <si>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</si>
  <si>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</si>
  <si>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</si>
  <si>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</si>
  <si>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</si>
  <si>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</si>
  <si>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</si>
  <si>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</si>
  <si>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</si>
  <si>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</si>
  <si>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</si>
  <si>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</si>
  <si>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</si>
  <si>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</si>
  <si>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</si>
  <si>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</si>
  <si>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</si>
  <si>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</si>
  <si>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</si>
  <si>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</si>
  <si>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</si>
  <si>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</si>
  <si>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</si>
  <si>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</si>
  <si>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</si>
  <si>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</si>
  <si>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</si>
  <si>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</si>
  <si>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</si>
  <si>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</si>
  <si>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</si>
  <si>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</si>
  <si>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</si>
  <si>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</si>
  <si>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</si>
  <si>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</si>
  <si>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</si>
  <si>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</si>
  <si>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</si>
  <si>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</si>
  <si>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</si>
  <si>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</si>
  <si>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</si>
  <si>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</si>
  <si>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</si>
  <si>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</si>
  <si>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</si>
  <si>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</si>
  <si>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</si>
  <si>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</si>
  <si>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</si>
  <si>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</si>
  <si>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</si>
  <si>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</si>
  <si>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</si>
  <si>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</si>
  <si>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</si>
  <si>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</si>
  <si>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</si>
  <si>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</si>
  <si>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</si>
  <si>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</si>
  <si>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</si>
  <si>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</si>
  <si>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</si>
  <si>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</si>
  <si>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</si>
  <si>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</si>
  <si>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</si>
  <si>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</si>
  <si>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</si>
  <si>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</si>
  <si>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</si>
  <si>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</si>
  <si>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</si>
  <si>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</si>
  <si>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</si>
  <si>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</si>
  <si>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</si>
  <si>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</si>
  <si>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</si>
  <si>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</si>
  <si>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</si>
  <si>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</si>
  <si>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</si>
  <si>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</si>
  <si>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</si>
  <si>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</si>
  <si>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</si>
  <si>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</si>
  <si>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</si>
  <si>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</si>
  <si>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</si>
  <si>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</si>
  <si>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</si>
  <si>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</si>
  <si>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</si>
  <si>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</si>
  <si>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</si>
  <si>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</si>
  <si>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</si>
  <si>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</si>
  <si>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</si>
  <si>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</si>
  <si>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</si>
  <si>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</si>
  <si>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</si>
  <si>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</si>
  <si>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</si>
  <si>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</si>
  <si>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</si>
  <si>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</si>
  <si>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</si>
  <si>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</si>
  <si>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</si>
  <si>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</si>
  <si>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</si>
  <si>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</si>
  <si>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</si>
  <si>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</si>
  <si>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</si>
  <si>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</si>
  <si>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</si>
  <si>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</si>
  <si>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</si>
  <si>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</si>
  <si>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</si>
  <si>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</si>
  <si>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</si>
  <si>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</si>
  <si>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</si>
  <si>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</si>
  <si>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</si>
  <si>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</si>
  <si>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</si>
  <si>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</si>
  <si>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</si>
  <si>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</si>
  <si>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</si>
  <si>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</si>
  <si>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</si>
  <si>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</si>
  <si>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</si>
  <si>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</si>
  <si>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</si>
  <si>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</si>
  <si>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</si>
  <si>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</si>
  <si>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</si>
  <si>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</si>
  <si>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</si>
  <si>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</si>
  <si>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</si>
  <si>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</si>
  <si>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</si>
  <si>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</si>
  <si>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</si>
  <si>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</si>
  <si>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</si>
  <si>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</si>
  <si>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</si>
  <si>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</si>
  <si>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</si>
  <si>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</si>
  <si>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</si>
  <si>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</si>
  <si>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</si>
  <si>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</si>
  <si>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</si>
  <si>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</si>
  <si>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</si>
  <si>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</si>
  <si>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</si>
  <si>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</si>
  <si>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</si>
  <si>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</si>
  <si>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</si>
  <si>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</si>
  <si>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</si>
  <si>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</si>
  <si>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</si>
  <si>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</si>
  <si>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</si>
  <si>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</si>
  <si>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</si>
  <si>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</si>
  <si>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</si>
  <si>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</si>
  <si>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</si>
  <si>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</si>
  <si>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</si>
  <si>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</si>
  <si>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</si>
  <si>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</si>
  <si>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</si>
  <si>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</si>
  <si>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</si>
  <si>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</si>
  <si>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</si>
  <si>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</si>
  <si>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</si>
  <si>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</si>
  <si>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</si>
  <si>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</si>
  <si>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</si>
  <si>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</si>
  <si>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</si>
  <si>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</si>
  <si>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</si>
  <si>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</si>
  <si>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</si>
  <si>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</si>
  <si>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</si>
  <si>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</si>
  <si>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</si>
  <si>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</si>
  <si>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</si>
  <si>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</si>
  <si>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</si>
  <si>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</si>
  <si>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</si>
  <si>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</si>
  <si>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</si>
  <si>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</si>
  <si>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</si>
  <si>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</si>
  <si>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</si>
  <si>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</si>
  <si>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</si>
  <si>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</si>
  <si>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</si>
  <si>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</si>
  <si>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</si>
  <si>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</si>
  <si>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</si>
  <si>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</si>
  <si>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</si>
  <si>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</si>
  <si>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</si>
  <si>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</si>
  <si>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</si>
  <si>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</si>
  <si>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</si>
  <si>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</si>
  <si>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</si>
  <si>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</si>
  <si>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</si>
  <si>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</si>
  <si>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</si>
  <si>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</si>
  <si>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</si>
  <si>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</si>
  <si>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</si>
  <si>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</si>
  <si>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</si>
  <si>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</si>
  <si>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</si>
  <si>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</si>
  <si>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</si>
  <si>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</si>
  <si>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</si>
  <si>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</si>
  <si>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</si>
  <si>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</si>
  <si>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</si>
  <si>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</si>
  <si>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</si>
  <si>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</si>
  <si>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</si>
  <si>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</si>
  <si>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</si>
  <si>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</si>
  <si>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</si>
  <si>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</si>
  <si>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</si>
  <si>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</si>
  <si>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</si>
  <si>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</si>
  <si>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</si>
  <si>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</si>
  <si>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</si>
  <si>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</si>
  <si>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</si>
  <si>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</si>
  <si>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</si>
  <si>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</si>
  <si>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</si>
  <si>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</si>
  <si>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</si>
  <si>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</si>
  <si>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</si>
  <si>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</si>
  <si>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</si>
  <si>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</si>
  <si>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</si>
  <si>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</si>
  <si>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</si>
  <si>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</si>
  <si>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</si>
  <si>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</si>
  <si>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</si>
  <si>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</si>
  <si>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</si>
  <si>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</si>
  <si>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</si>
  <si>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</si>
  <si>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</si>
  <si>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</si>
  <si>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</si>
  <si>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</si>
  <si>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</si>
  <si>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</si>
  <si>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</si>
  <si>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</si>
  <si>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</si>
  <si>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</si>
  <si>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</si>
  <si>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</si>
  <si>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</si>
  <si>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</si>
  <si>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</si>
  <si>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</si>
  <si>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</si>
  <si>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</si>
  <si>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</si>
  <si>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</si>
  <si>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</si>
  <si>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</si>
  <si>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</si>
  <si>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</si>
  <si>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</si>
  <si>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</si>
  <si>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</si>
  <si>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</si>
  <si>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</si>
  <si>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</si>
  <si>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</si>
  <si>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</si>
  <si>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</si>
  <si>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</si>
  <si>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</si>
  <si>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</si>
  <si>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</si>
  <si>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</si>
  <si>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</si>
  <si>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</si>
  <si>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</si>
  <si>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</si>
  <si>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</si>
  <si>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</si>
  <si>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</si>
  <si>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</si>
  <si>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</si>
  <si>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</si>
  <si>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</si>
  <si>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</si>
  <si>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</si>
  <si>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</si>
  <si>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</si>
  <si>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</si>
  <si>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</si>
  <si>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</si>
  <si>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</si>
  <si>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</si>
  <si>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</si>
  <si>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</si>
  <si>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</si>
  <si>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</si>
  <si>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</si>
  <si>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</si>
  <si>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</si>
  <si>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</si>
  <si>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</si>
  <si>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</si>
  <si>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</si>
  <si>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</si>
  <si>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</si>
  <si>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</si>
  <si>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</si>
  <si>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</si>
  <si>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</si>
  <si>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</si>
  <si>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</si>
  <si>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</si>
  <si>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</si>
  <si>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</si>
  <si>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</si>
  <si>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</si>
  <si>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</si>
  <si>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</si>
  <si>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</si>
  <si>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</si>
  <si>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</si>
  <si>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</si>
  <si>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</si>
  <si>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</si>
  <si>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</si>
  <si>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</si>
  <si>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</si>
  <si>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</si>
  <si>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</si>
  <si>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</si>
  <si>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</si>
  <si>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</si>
  <si>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</si>
  <si>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</si>
  <si>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</si>
  <si>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</si>
  <si>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</si>
  <si>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</si>
  <si>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</si>
  <si>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</si>
  <si>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</si>
  <si>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</si>
  <si>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</si>
  <si>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</si>
  <si>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</si>
  <si>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</si>
  <si>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</si>
  <si>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</si>
  <si>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</si>
  <si>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</si>
  <si>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</si>
  <si>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</si>
  <si>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</si>
  <si>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</si>
  <si>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</si>
  <si>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</si>
  <si>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</si>
  <si>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</si>
  <si>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</si>
  <si>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</si>
  <si>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</si>
  <si>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</si>
  <si>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</si>
  <si>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</si>
  <si>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</si>
  <si>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</si>
  <si>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</si>
  <si>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</si>
  <si>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</si>
  <si>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</si>
  <si>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</si>
  <si>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</si>
  <si>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</si>
  <si>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</si>
  <si>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</si>
  <si>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</si>
  <si>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</si>
  <si>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</si>
  <si>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</si>
  <si>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</si>
  <si>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</si>
  <si>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</si>
  <si>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</si>
  <si>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</si>
  <si>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</si>
  <si>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</si>
  <si>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</si>
  <si>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</si>
  <si>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</si>
  <si>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</si>
  <si>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</si>
  <si>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</si>
  <si>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</si>
  <si>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</si>
  <si>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</si>
  <si>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</si>
  <si>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</si>
  <si>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</si>
  <si>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</si>
  <si>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</si>
  <si>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</si>
  <si>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</si>
  <si>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</si>
  <si>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</si>
  <si>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</si>
  <si>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</si>
  <si>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</si>
  <si>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</si>
  <si>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</si>
  <si>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</si>
  <si>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</si>
  <si>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</si>
  <si>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</si>
  <si>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</si>
  <si>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</si>
  <si>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</si>
  <si>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</si>
  <si>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</si>
  <si>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</si>
  <si>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</si>
  <si>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</si>
  <si>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</si>
  <si>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</si>
  <si>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</si>
  <si>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</si>
  <si>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</si>
  <si>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</si>
  <si>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</si>
  <si>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</si>
  <si>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</si>
  <si>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</si>
  <si>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</si>
  <si>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</si>
  <si>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</si>
  <si>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</si>
  <si>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</si>
  <si>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</si>
  <si>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</si>
  <si>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</si>
  <si>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</si>
  <si>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</si>
  <si>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</si>
  <si>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</si>
  <si>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</si>
  <si>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</si>
  <si>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</si>
  <si>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</si>
  <si>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</si>
  <si>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</si>
  <si>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</si>
  <si>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</si>
  <si>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</si>
  <si>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</si>
  <si>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</si>
  <si>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</si>
  <si>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</si>
  <si>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</si>
  <si>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</si>
  <si>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</si>
  <si>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</si>
  <si>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</si>
  <si>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</si>
  <si>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</si>
  <si>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</si>
  <si>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</si>
  <si>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</si>
  <si>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</si>
  <si>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</si>
  <si>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</si>
  <si>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</si>
  <si>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</si>
  <si>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</si>
  <si>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</si>
  <si>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</si>
  <si>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</si>
  <si>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</si>
  <si>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</si>
  <si>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</si>
  <si>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</si>
  <si>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</si>
  <si>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</si>
  <si>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</si>
  <si>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</si>
  <si>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</si>
  <si>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</si>
  <si>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</si>
  <si>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</si>
  <si>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</si>
  <si>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</si>
  <si>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</si>
  <si>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</si>
  <si>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</si>
  <si>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</si>
  <si>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</si>
  <si>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</si>
  <si>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</si>
  <si>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</si>
  <si>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</si>
  <si>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</si>
  <si>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</si>
  <si>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</si>
  <si>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</si>
  <si>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</si>
  <si>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</si>
  <si>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</si>
  <si>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</si>
  <si>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</si>
  <si>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</si>
  <si>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</si>
  <si>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</si>
  <si>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</si>
  <si>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</si>
  <si>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</si>
  <si>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</si>
  <si>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</si>
  <si>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</si>
  <si>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</si>
  <si>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</si>
  <si>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</si>
  <si>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</si>
  <si>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</si>
  <si>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</si>
  <si>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</si>
  <si>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</si>
  <si>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</si>
  <si>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</si>
  <si>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</si>
  <si>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</si>
  <si>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</si>
  <si>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</si>
  <si>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</si>
  <si>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</si>
  <si>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</si>
  <si>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</si>
  <si>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</si>
  <si>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</si>
  <si>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</si>
  <si>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</si>
  <si>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</si>
  <si>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</si>
  <si>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</si>
  <si>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</si>
  <si>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</si>
  <si>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</si>
  <si>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</si>
  <si>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</si>
  <si>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</si>
  <si>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</si>
  <si>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</si>
  <si>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</si>
  <si>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</si>
  <si>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</si>
  <si>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</si>
  <si>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</si>
  <si>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</si>
  <si>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</si>
  <si>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</si>
  <si>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</si>
  <si>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</si>
  <si>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</si>
  <si>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</si>
  <si>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</si>
  <si>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</si>
  <si>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</si>
  <si>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</si>
  <si>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</si>
  <si>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</si>
  <si>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</si>
  <si>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</si>
  <si>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</si>
  <si>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</si>
  <si>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</si>
  <si>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</si>
  <si>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</si>
  <si>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</si>
  <si>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</si>
  <si>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</si>
  <si>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</si>
  <si>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</si>
  <si>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</si>
  <si>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</si>
  <si>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</si>
  <si>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</si>
  <si>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</si>
  <si>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</si>
  <si>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</si>
  <si>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</si>
  <si>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</si>
  <si>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</si>
  <si>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</si>
  <si>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</si>
  <si>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</si>
  <si>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</si>
  <si>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</si>
  <si>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</si>
  <si>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</si>
  <si>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</si>
  <si>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</si>
  <si>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</si>
  <si>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</si>
  <si>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</si>
  <si>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</si>
  <si>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</si>
  <si>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</si>
  <si>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</si>
  <si>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</si>
  <si>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</si>
  <si>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</si>
  <si>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</si>
  <si>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</si>
  <si>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</si>
  <si>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</si>
  <si>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</si>
  <si>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</si>
  <si>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</si>
  <si>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</si>
  <si>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</si>
  <si>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</si>
  <si>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</si>
  <si>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</si>
  <si>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</si>
  <si>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</si>
  <si>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</si>
  <si>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</si>
  <si>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</si>
  <si>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</si>
  <si>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</si>
  <si>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</si>
  <si>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</si>
  <si>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</si>
  <si>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</si>
  <si>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</si>
  <si>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</si>
  <si>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</si>
  <si>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</si>
  <si>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</si>
  <si>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</si>
  <si>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</si>
  <si>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</si>
  <si>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</si>
  <si>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</si>
  <si>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</si>
  <si>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</si>
  <si>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</si>
  <si>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</si>
  <si>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</si>
  <si>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</si>
  <si>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</si>
  <si>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</si>
  <si>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</si>
  <si>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</si>
  <si>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</si>
  <si>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</si>
  <si>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</si>
  <si>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</si>
  <si>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</si>
  <si>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</si>
  <si>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</si>
  <si>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</si>
  <si>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</si>
  <si>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</si>
  <si>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</si>
  <si>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</si>
  <si>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</si>
  <si>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</si>
  <si>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</si>
  <si>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</si>
  <si>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</si>
  <si>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</si>
  <si>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</si>
  <si>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</si>
  <si>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</si>
  <si>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</si>
  <si>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</si>
  <si>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</si>
  <si>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</si>
  <si>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</si>
  <si>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</si>
  <si>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</si>
  <si>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</si>
  <si>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</si>
  <si>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</si>
  <si>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</si>
  <si>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</si>
  <si>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</si>
  <si>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</si>
  <si>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</si>
  <si>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</si>
  <si>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</si>
  <si>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</si>
  <si>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</si>
  <si>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</si>
  <si>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</si>
  <si>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</si>
  <si>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</si>
  <si>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</si>
  <si>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</si>
  <si>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</si>
  <si>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</si>
  <si>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</si>
  <si>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</si>
  <si>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</si>
  <si>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</si>
  <si>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</si>
  <si>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</si>
  <si>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</si>
  <si>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</si>
  <si>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</si>
  <si>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</si>
  <si>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</si>
  <si>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</si>
  <si>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</si>
  <si>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</si>
  <si>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</si>
  <si>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</si>
  <si>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</si>
  <si>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</si>
  <si>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</si>
  <si>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</si>
  <si>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</si>
  <si>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</si>
  <si>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</si>
  <si>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</si>
  <si>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</si>
  <si>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</si>
  <si>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</si>
  <si>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</si>
  <si>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</si>
  <si>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</si>
  <si>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</si>
  <si>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</si>
  <si>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</si>
  <si>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</si>
  <si>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</si>
  <si>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</si>
  <si>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</si>
  <si>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</si>
  <si>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</si>
  <si>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</si>
  <si>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</si>
  <si>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</si>
  <si>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</si>
  <si>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</si>
  <si>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</si>
  <si>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</si>
  <si>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</si>
  <si>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</si>
  <si>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</si>
  <si>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</si>
  <si>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</si>
  <si>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</si>
  <si>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</si>
  <si>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</si>
  <si>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</si>
  <si>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</si>
  <si>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</si>
  <si>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</si>
  <si>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</si>
  <si>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</si>
  <si>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</si>
  <si>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</si>
  <si>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</si>
  <si>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</si>
  <si>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</si>
  <si>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</si>
  <si>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</si>
  <si>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</si>
  <si>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</si>
  <si>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</si>
  <si>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</si>
  <si>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</si>
  <si>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</si>
  <si>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</si>
  <si>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</si>
  <si>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</si>
  <si>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</si>
  <si>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</si>
  <si>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</si>
  <si>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</si>
  <si>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</si>
  <si>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</si>
  <si>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</si>
  <si>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</si>
  <si>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</si>
  <si>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</si>
  <si>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</si>
  <si>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</si>
  <si>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</si>
  <si>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</si>
  <si>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</si>
  <si>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</si>
  <si>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</si>
  <si>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</si>
  <si>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</si>
  <si>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</si>
  <si>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</si>
  <si>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</si>
  <si>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</si>
  <si>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</si>
  <si>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</si>
  <si>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</si>
  <si>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</si>
  <si>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</si>
  <si>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</si>
  <si>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</si>
  <si>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</si>
  <si>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</si>
  <si>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</si>
  <si>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</si>
  <si>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</si>
  <si>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</si>
  <si>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</si>
  <si>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</si>
  <si>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</si>
  <si>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</si>
  <si>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</si>
  <si>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</si>
  <si>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</si>
  <si>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</si>
  <si>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</si>
  <si>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</si>
  <si>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</si>
  <si>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</si>
  <si>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</si>
  <si>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</si>
  <si>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</si>
  <si>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</si>
  <si>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</si>
  <si>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</si>
  <si>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</si>
  <si>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</si>
  <si>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</si>
  <si>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</si>
  <si>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</si>
  <si>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</si>
  <si>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</si>
  <si>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</si>
  <si>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</si>
  <si>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</si>
  <si>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</si>
  <si>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</si>
  <si>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</si>
  <si>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</si>
  <si>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</si>
  <si>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</si>
  <si>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</si>
  <si>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</si>
  <si>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</si>
  <si>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</si>
  <si>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</si>
  <si>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</si>
  <si>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</si>
  <si>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</si>
  <si>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</si>
  <si>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</si>
  <si>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</si>
  <si>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</si>
  <si>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</si>
  <si>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</si>
  <si>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</si>
  <si>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</si>
  <si>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</si>
  <si>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</si>
  <si>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</si>
  <si>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</si>
  <si>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</si>
  <si>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</si>
  <si>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</si>
  <si>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</si>
  <si>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</si>
  <si>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</si>
  <si>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</si>
  <si>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</si>
  <si>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</si>
  <si>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</si>
  <si>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</si>
  <si>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</si>
  <si>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</si>
  <si>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</si>
  <si>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</si>
  <si>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</si>
  <si>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</si>
  <si>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</si>
  <si>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</si>
  <si>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</si>
  <si>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</si>
  <si>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</si>
  <si>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</si>
  <si>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</si>
  <si>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</si>
  <si>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</si>
  <si>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</si>
  <si>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</si>
  <si>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</si>
  <si>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</si>
  <si>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</si>
  <si>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</si>
  <si>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</si>
  <si>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</si>
  <si>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</si>
  <si>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</si>
  <si>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</si>
  <si>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</si>
  <si>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</si>
  <si>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</si>
  <si>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</si>
  <si>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</si>
  <si>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</si>
  <si>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</si>
  <si>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</si>
  <si>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</si>
  <si>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</si>
  <si>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</si>
  <si>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</si>
  <si>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</si>
  <si>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</si>
  <si>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</si>
  <si>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</si>
  <si>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</si>
  <si>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</si>
  <si>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</si>
  <si>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</si>
  <si>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</si>
  <si>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</si>
  <si>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</si>
  <si>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</si>
  <si>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</si>
  <si>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</si>
  <si>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</si>
  <si>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</si>
  <si>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</si>
  <si>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</si>
  <si>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</si>
  <si>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</si>
  <si>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</si>
  <si>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</si>
  <si>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</si>
  <si>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</si>
  <si>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</si>
  <si>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</si>
  <si>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</si>
  <si>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</si>
  <si>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</si>
  <si>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</si>
  <si>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</si>
  <si>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</si>
  <si>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</si>
  <si>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</si>
  <si>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</si>
  <si>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</si>
  <si>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</si>
  <si>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</si>
  <si>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</si>
  <si>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</si>
  <si>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</si>
  <si>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</si>
  <si>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</si>
  <si>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</si>
  <si>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</si>
  <si>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</si>
  <si>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</si>
  <si>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</si>
  <si>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</si>
  <si>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</si>
  <si>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</si>
  <si>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</si>
  <si>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</si>
  <si>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</si>
  <si>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</si>
  <si>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</si>
  <si>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</si>
  <si>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</si>
  <si>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</si>
  <si>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</si>
  <si>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</si>
  <si>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</si>
  <si>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</si>
  <si>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</si>
  <si>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</si>
  <si>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</si>
  <si>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</si>
  <si>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</si>
  <si>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</si>
  <si>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</si>
  <si>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</si>
  <si>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</si>
  <si>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</si>
  <si>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</si>
  <si>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</si>
  <si>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</si>
  <si>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</si>
  <si>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</si>
  <si>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</si>
  <si>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</si>
  <si>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</si>
  <si>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</si>
  <si>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</si>
  <si>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</si>
  <si>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</si>
  <si>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</si>
  <si>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</si>
  <si>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</si>
  <si>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</si>
  <si>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</si>
  <si>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</si>
  <si>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</si>
  <si>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</si>
  <si>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</si>
  <si>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</si>
  <si>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</si>
  <si>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</si>
  <si>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</si>
  <si>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</si>
  <si>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</si>
  <si>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</si>
  <si>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</si>
  <si>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</si>
  <si>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</si>
  <si>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</si>
  <si>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</si>
  <si>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</si>
  <si>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</si>
  <si>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</si>
  <si>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</si>
  <si>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</si>
  <si>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</si>
  <si>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</si>
  <si>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</si>
  <si>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</si>
  <si>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</si>
  <si>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</si>
  <si>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</si>
  <si>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</si>
  <si>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</si>
  <si>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</si>
  <si>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</si>
  <si>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</si>
  <si>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</si>
  <si>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</si>
  <si>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</si>
  <si>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</si>
  <si>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</si>
  <si>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</si>
  <si>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</si>
  <si>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</si>
  <si>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</si>
  <si>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</si>
  <si>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</si>
  <si>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</si>
  <si>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</si>
  <si>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</si>
  <si>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</si>
  <si>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</si>
  <si>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</si>
  <si>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</si>
  <si>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</si>
  <si>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</si>
  <si>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</si>
  <si>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</si>
  <si>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</si>
  <si>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</si>
  <si>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</si>
  <si>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</si>
  <si>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</si>
  <si>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</si>
  <si>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</si>
  <si>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</si>
  <si>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</si>
  <si>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</si>
  <si>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</si>
  <si>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</si>
  <si>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</si>
  <si>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</si>
  <si>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</si>
  <si>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</si>
  <si>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</si>
  <si>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</si>
  <si>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</si>
  <si>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</si>
  <si>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</si>
  <si>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</si>
  <si>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</si>
  <si>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</si>
  <si>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</si>
  <si>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</si>
  <si>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</si>
  <si>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</si>
  <si>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</si>
  <si>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</si>
  <si>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</si>
  <si>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</si>
  <si>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</si>
  <si>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</si>
  <si>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</si>
  <si>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</si>
  <si>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</si>
  <si>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</si>
  <si>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</si>
  <si>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</si>
  <si>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</si>
  <si>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</si>
  <si>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</si>
  <si>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</si>
  <si>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</si>
  <si>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</si>
  <si>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</si>
  <si>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</si>
  <si>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</si>
  <si>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</si>
  <si>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</si>
  <si>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</si>
  <si>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</si>
  <si>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</si>
  <si>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</si>
  <si>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</si>
  <si>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</si>
  <si>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</si>
  <si>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</si>
  <si>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</si>
  <si>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</si>
  <si>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</si>
  <si>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</si>
  <si>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</si>
  <si>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</si>
  <si>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</si>
  <si>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</si>
  <si>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</si>
  <si>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</si>
  <si>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</si>
  <si>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</si>
  <si>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</si>
  <si>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</si>
  <si>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</si>
  <si>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</si>
  <si>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</si>
  <si>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</si>
  <si>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</si>
  <si>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</si>
  <si>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</si>
  <si>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</si>
  <si>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</si>
  <si>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</si>
  <si>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</si>
  <si>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</si>
  <si>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</si>
  <si>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</si>
  <si>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</si>
  <si>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</si>
  <si>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</si>
  <si>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</si>
  <si>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</si>
  <si>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</si>
  <si>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</si>
  <si>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</si>
  <si>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</si>
  <si>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</si>
  <si>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</si>
  <si>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</si>
  <si>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</si>
  <si>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</si>
  <si>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</si>
  <si>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</si>
  <si>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</si>
  <si>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</si>
  <si>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</si>
  <si>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</si>
  <si>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</si>
  <si>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</si>
  <si>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</si>
  <si>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</si>
  <si>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</si>
  <si>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</si>
  <si>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</si>
  <si>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</si>
  <si>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</si>
  <si>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</si>
  <si>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</si>
  <si>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</si>
  <si>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</si>
  <si>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</si>
  <si>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</si>
  <si>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</si>
  <si>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</si>
  <si>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</si>
  <si>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</si>
  <si>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</si>
  <si>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</si>
  <si>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</si>
  <si>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</si>
  <si>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</si>
  <si>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</si>
  <si>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</si>
  <si>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</si>
  <si>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</si>
  <si>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</si>
  <si>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</si>
  <si>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</si>
  <si>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</si>
  <si>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</si>
  <si>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</si>
  <si>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</si>
  <si>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</si>
  <si>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</si>
  <si>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</si>
  <si>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</si>
  <si>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</si>
  <si>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</si>
  <si>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</si>
  <si>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</si>
  <si>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</si>
  <si>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</si>
  <si>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</si>
  <si>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</si>
  <si>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</si>
  <si>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</si>
  <si>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</si>
  <si>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</si>
  <si>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</si>
  <si>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</si>
  <si>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</si>
  <si>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</si>
  <si>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</si>
  <si>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</si>
  <si>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</si>
  <si>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</si>
  <si>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</si>
  <si>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</si>
  <si>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</si>
  <si>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</si>
  <si>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</si>
  <si>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</si>
  <si>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</si>
  <si>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</si>
  <si>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</si>
  <si>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</si>
  <si>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</si>
  <si>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</si>
  <si>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</si>
  <si>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</si>
  <si>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</si>
  <si>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</si>
  <si>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</si>
  <si>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</si>
  <si>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</si>
  <si>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</si>
  <si>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</si>
  <si>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</si>
  <si>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</si>
  <si>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</si>
  <si>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</si>
  <si>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</si>
  <si>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</si>
  <si>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</si>
  <si>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</si>
  <si>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</si>
  <si>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</si>
  <si>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</si>
  <si>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</si>
  <si>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</si>
  <si>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</si>
  <si>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</si>
  <si>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</si>
  <si>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</si>
  <si>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</si>
  <si>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</si>
  <si>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</si>
  <si>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</si>
  <si>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</si>
  <si>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</si>
  <si>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</si>
  <si>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</si>
  <si>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</si>
  <si>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</si>
  <si>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</si>
  <si>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</si>
  <si>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</si>
  <si>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</si>
  <si>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</si>
  <si>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</si>
  <si>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</si>
  <si>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</si>
  <si>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</si>
  <si>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</si>
  <si>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</si>
  <si>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</si>
  <si>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</si>
  <si>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</si>
  <si>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</si>
  <si>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</si>
  <si>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</si>
  <si>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</si>
  <si>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</si>
  <si>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</si>
  <si>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</si>
  <si>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</si>
  <si>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</si>
  <si>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</si>
  <si>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</si>
  <si>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</si>
  <si>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</si>
  <si>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</si>
  <si>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</si>
  <si>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</si>
  <si>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</si>
  <si>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</si>
  <si>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</si>
  <si>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</si>
  <si>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</si>
  <si>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</si>
  <si>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</si>
  <si>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</si>
  <si>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</si>
  <si>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</si>
  <si>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</si>
  <si>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</si>
  <si>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</si>
  <si>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</si>
  <si>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</si>
  <si>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</si>
  <si>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</si>
  <si>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</si>
  <si>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</si>
  <si>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</si>
  <si>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</si>
  <si>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</si>
  <si>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</si>
  <si>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</si>
  <si>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</si>
  <si>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</si>
  <si>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</si>
  <si>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</si>
  <si>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</si>
  <si>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</si>
  <si>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</si>
  <si>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</si>
  <si>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</si>
  <si>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</si>
  <si>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</si>
  <si>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</si>
  <si>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</si>
  <si>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</si>
  <si>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</si>
  <si>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</si>
  <si>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</si>
  <si>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</si>
  <si>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</si>
  <si>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</si>
  <si>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</si>
  <si>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</si>
  <si>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</si>
  <si>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</si>
  <si>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</si>
  <si>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</si>
  <si>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</si>
  <si>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</si>
  <si>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</si>
  <si>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</si>
  <si>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</si>
  <si>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</si>
  <si>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</si>
  <si>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</si>
  <si>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</si>
  <si>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</si>
  <si>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</si>
  <si>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</si>
  <si>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</si>
  <si>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</si>
  <si>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</si>
  <si>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</si>
  <si>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</si>
  <si>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</si>
  <si>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</si>
  <si>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</si>
  <si>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</si>
  <si>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</si>
  <si>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</si>
  <si>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</si>
  <si>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</si>
  <si>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</si>
  <si>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</si>
  <si>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</si>
  <si>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</si>
  <si>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</si>
  <si>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</si>
  <si>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</si>
  <si>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</si>
  <si>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</si>
  <si>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</si>
  <si>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</si>
  <si>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</si>
  <si>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</si>
  <si>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</si>
  <si>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</si>
  <si>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</si>
  <si>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</si>
  <si>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</si>
  <si>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</si>
  <si>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</si>
  <si>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</si>
  <si>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</si>
  <si>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</si>
  <si>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</si>
  <si>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</si>
  <si>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</si>
  <si>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</si>
  <si>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</si>
  <si>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</si>
  <si>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</si>
  <si>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</si>
  <si>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</si>
  <si>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</si>
  <si>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</si>
  <si>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</si>
  <si>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</si>
  <si>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</si>
  <si>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</si>
  <si>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</si>
  <si>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</si>
  <si>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</si>
  <si>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</si>
  <si>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</si>
  <si>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</si>
  <si>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</si>
  <si>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</si>
  <si>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</si>
  <si>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</si>
  <si>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</si>
  <si>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</si>
  <si>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</si>
  <si>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</si>
  <si>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</si>
  <si>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</si>
  <si>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</si>
  <si>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</si>
  <si>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</si>
  <si>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</si>
  <si>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</si>
  <si>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</si>
  <si>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</si>
  <si>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</si>
  <si>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</si>
  <si>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</si>
  <si>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</si>
  <si>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</si>
  <si>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</si>
  <si>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</si>
  <si>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</si>
  <si>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</si>
  <si>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</si>
  <si>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</si>
  <si>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</si>
  <si>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</si>
  <si>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</si>
  <si>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</si>
  <si>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</si>
  <si>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</si>
  <si>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</si>
  <si>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</si>
  <si>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</si>
  <si>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</si>
  <si>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</si>
  <si>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</si>
  <si>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</si>
  <si>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</si>
  <si>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</si>
  <si>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</si>
  <si>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</si>
  <si>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</si>
  <si>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</si>
  <si>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</si>
  <si>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</si>
  <si>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</si>
  <si>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</si>
  <si>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</si>
  <si>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</si>
  <si>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</si>
  <si>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</si>
  <si>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</si>
  <si>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</si>
  <si>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</si>
  <si>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</si>
  <si>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</si>
  <si>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</si>
  <si>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</si>
  <si>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</si>
  <si>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</si>
  <si>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</si>
  <si>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</si>
  <si>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</si>
  <si>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</si>
  <si>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</si>
  <si>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</si>
  <si>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</si>
  <si>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</si>
  <si>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</si>
  <si>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</si>
  <si>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</si>
  <si>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</si>
  <si>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</si>
  <si>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</si>
  <si>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</si>
  <si>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</si>
  <si>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</si>
  <si>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</si>
  <si>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</si>
  <si>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</si>
  <si>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</si>
  <si>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</si>
  <si>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</si>
  <si>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</si>
  <si>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</si>
  <si>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</si>
  <si>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</si>
  <si>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</si>
  <si>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</si>
  <si>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</si>
  <si>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</si>
  <si>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</si>
  <si>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</si>
  <si>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</si>
  <si>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</si>
  <si>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</si>
  <si>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</si>
  <si>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</si>
  <si>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</si>
  <si>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</si>
  <si>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</si>
  <si>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</si>
  <si>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</si>
  <si>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</si>
  <si>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</si>
  <si>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</si>
  <si>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</si>
  <si>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</si>
  <si>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</si>
  <si>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</si>
  <si>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</si>
  <si>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</si>
  <si>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</si>
  <si>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</si>
  <si>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</si>
  <si>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</si>
  <si>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</si>
  <si>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</si>
  <si>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</si>
  <si>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</si>
  <si>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</si>
  <si>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</si>
  <si>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</si>
  <si>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</si>
  <si>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</si>
  <si>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</si>
  <si>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</si>
  <si>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</si>
  <si>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</si>
  <si>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</si>
  <si>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</si>
  <si>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</si>
  <si>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</si>
  <si>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</si>
  <si>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</si>
  <si>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</si>
  <si>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</si>
  <si>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</si>
  <si>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</si>
  <si>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</si>
  <si>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</si>
  <si>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</si>
  <si>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</si>
  <si>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</si>
  <si>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</si>
  <si>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</si>
  <si>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</si>
  <si>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</si>
  <si>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</si>
  <si>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</si>
  <si>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</si>
  <si>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</si>
  <si>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</si>
  <si>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</si>
  <si>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</si>
  <si>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</si>
  <si>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</si>
  <si>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</si>
  <si>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</si>
  <si>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</si>
  <si>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</si>
  <si>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</si>
  <si>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</si>
  <si>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</si>
  <si>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</si>
  <si>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</si>
  <si>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</si>
  <si>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</si>
  <si>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</si>
  <si>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</si>
  <si>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</si>
  <si>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</si>
  <si>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</si>
  <si>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</si>
  <si>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</si>
  <si>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</si>
  <si>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</si>
  <si>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</si>
  <si>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</si>
  <si>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</si>
  <si>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</si>
  <si>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</si>
  <si>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</si>
  <si>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</si>
  <si>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</si>
  <si>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</si>
  <si>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</si>
  <si>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</si>
  <si>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</si>
  <si>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</si>
  <si>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</si>
  <si>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</si>
  <si>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</si>
  <si>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</si>
  <si>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</si>
  <si>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</si>
  <si>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</si>
  <si>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</si>
  <si>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</si>
  <si>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</si>
  <si>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</si>
  <si>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</si>
  <si>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</si>
  <si>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</si>
  <si>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</si>
  <si>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</si>
  <si>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</si>
  <si>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</si>
  <si>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</si>
  <si>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</si>
  <si>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</si>
  <si>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</si>
  <si>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</si>
  <si>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</si>
  <si>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</si>
  <si>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</si>
  <si>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</si>
  <si>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</si>
  <si>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</si>
  <si>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</si>
  <si>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</si>
  <si>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</si>
  <si>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</si>
  <si>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</si>
  <si>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</si>
  <si>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</si>
  <si>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</si>
  <si>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</si>
  <si>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</si>
  <si>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</si>
  <si>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</si>
  <si>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</si>
  <si>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</si>
  <si>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</si>
  <si>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</si>
  <si>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</si>
  <si>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</si>
  <si>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</si>
  <si>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</si>
  <si>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</si>
  <si>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</si>
  <si>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</si>
  <si>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</si>
  <si>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</si>
  <si>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</si>
  <si>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</si>
  <si>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</si>
  <si>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</si>
  <si>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</si>
  <si>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</si>
  <si>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</si>
  <si>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</si>
  <si>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</si>
  <si>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</si>
  <si>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</si>
  <si>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</si>
  <si>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</si>
  <si>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</si>
  <si>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</si>
  <si>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</si>
  <si>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</si>
  <si>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</si>
  <si>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</si>
  <si>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</si>
  <si>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</si>
  <si>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</si>
  <si>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</si>
  <si>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</si>
  <si>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</si>
  <si>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</si>
  <si>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</si>
  <si>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</si>
  <si>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</si>
  <si>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</si>
  <si>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</si>
  <si>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</si>
  <si>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</si>
  <si>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</si>
  <si>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</si>
  <si>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</si>
  <si>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</si>
  <si>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</si>
  <si>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</si>
  <si>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</si>
  <si>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</si>
  <si>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</si>
  <si>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</si>
  <si>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</si>
  <si>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</si>
  <si>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</si>
  <si>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</si>
  <si>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</si>
  <si>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</si>
  <si>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</si>
  <si>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</si>
  <si>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</si>
  <si>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</si>
  <si>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</si>
  <si>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</si>
  <si>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</si>
  <si>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</si>
  <si>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</si>
  <si>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</si>
  <si>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</si>
  <si>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</si>
  <si>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</si>
  <si>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</si>
  <si>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</si>
  <si>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</si>
  <si>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</si>
  <si>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</si>
  <si>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</si>
  <si>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</si>
  <si>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</si>
  <si>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</si>
  <si>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</si>
  <si>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</si>
  <si>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</si>
  <si>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</si>
  <si>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</si>
  <si>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</si>
  <si>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</si>
  <si>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</si>
  <si>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</si>
  <si>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</si>
  <si>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</si>
  <si>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</si>
  <si>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</si>
  <si>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</si>
  <si>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</si>
  <si>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</si>
  <si>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</si>
  <si>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</si>
  <si>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</si>
  <si>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</si>
  <si>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</si>
  <si>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</si>
  <si>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</si>
  <si>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</si>
  <si>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</si>
  <si>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</si>
  <si>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</si>
  <si>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</si>
  <si>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</si>
  <si>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</si>
  <si>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</si>
  <si>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</si>
  <si>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</si>
  <si>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</si>
  <si>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</si>
  <si>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</si>
  <si>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</si>
  <si>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</si>
  <si>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</si>
  <si>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</si>
  <si>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</si>
  <si>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</si>
  <si>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</si>
  <si>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</si>
  <si>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</si>
  <si>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</si>
  <si>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</si>
  <si>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</si>
  <si>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</si>
  <si>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</si>
  <si>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</si>
  <si>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</si>
  <si>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</si>
  <si>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</si>
  <si>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</si>
  <si>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</si>
  <si>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</si>
  <si>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</si>
  <si>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</si>
  <si>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</si>
  <si>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</si>
  <si>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</si>
  <si>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</si>
  <si>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</si>
  <si>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</si>
  <si>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</si>
  <si>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</si>
  <si>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</si>
  <si>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</si>
  <si>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</si>
  <si>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</si>
  <si>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</si>
  <si>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</si>
  <si>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</si>
  <si>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</si>
  <si>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</si>
  <si>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</si>
  <si>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</si>
  <si>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</si>
  <si>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</si>
  <si>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</si>
  <si>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</si>
  <si>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</si>
  <si>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</si>
  <si>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</si>
  <si>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</si>
  <si>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</si>
  <si>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</si>
  <si>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</si>
  <si>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</si>
  <si>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</si>
  <si>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</si>
  <si>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</si>
  <si>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</si>
  <si>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</si>
  <si>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</si>
  <si>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</si>
  <si>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</si>
  <si>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</si>
  <si>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</si>
  <si>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</si>
  <si>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</si>
  <si>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</si>
  <si>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</si>
  <si>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</si>
  <si>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</si>
  <si>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</si>
  <si>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</si>
  <si>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</si>
  <si>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</si>
  <si>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</si>
  <si>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</si>
  <si>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</si>
  <si>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</si>
  <si>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</si>
  <si>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</si>
  <si>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</si>
  <si>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</si>
  <si>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</si>
  <si>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</si>
  <si>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</si>
  <si>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</si>
  <si>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</si>
  <si>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</si>
  <si>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</si>
  <si>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</si>
  <si>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</si>
  <si>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</si>
  <si>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</si>
  <si>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</si>
  <si>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</si>
  <si>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</si>
  <si>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</si>
  <si>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</si>
  <si>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</si>
  <si>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</si>
  <si>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</si>
  <si>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</si>
  <si>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</si>
  <si>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</si>
  <si>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</si>
  <si>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</si>
  <si>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</si>
  <si>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</si>
  <si>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</si>
  <si>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</si>
  <si>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</si>
  <si>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</si>
  <si>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</si>
  <si>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</si>
  <si>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</si>
  <si>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</si>
  <si>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</si>
  <si>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</si>
  <si>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</si>
  <si>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</si>
  <si>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</si>
  <si>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</si>
  <si>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</si>
  <si>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</si>
  <si>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</si>
  <si>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</si>
  <si>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</si>
  <si>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</si>
  <si>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</si>
  <si>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</si>
  <si>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</si>
  <si>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</si>
  <si>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</si>
  <si>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</si>
  <si>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</si>
  <si>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</si>
  <si>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</si>
  <si>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</si>
  <si>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</si>
  <si>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</si>
  <si>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</si>
  <si>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</si>
  <si>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</si>
  <si>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</si>
  <si>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</si>
  <si>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</si>
  <si>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</si>
  <si>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</si>
  <si>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</si>
  <si>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</si>
  <si>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</si>
  <si>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</si>
  <si>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</si>
  <si>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</si>
  <si>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</si>
  <si>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</si>
  <si>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</si>
  <si>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</si>
  <si>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</si>
  <si>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</si>
  <si>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</si>
  <si>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</si>
  <si>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</si>
  <si>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</si>
  <si>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</si>
  <si>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</si>
  <si>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</si>
  <si>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</si>
  <si>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</si>
  <si>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</si>
  <si>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</si>
  <si>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</si>
  <si>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</si>
  <si>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</si>
  <si>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</si>
  <si>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</si>
  <si>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</si>
  <si>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</si>
  <si>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</si>
  <si>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</si>
  <si>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</si>
  <si>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</si>
  <si>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</si>
  <si>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</si>
  <si>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</si>
  <si>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</si>
  <si>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</si>
  <si>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</si>
  <si>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</si>
  <si>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</si>
  <si>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</si>
  <si>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</si>
  <si>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</si>
  <si>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</si>
  <si>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</si>
  <si>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</si>
  <si>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</si>
  <si>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</si>
  <si>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</si>
  <si>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</si>
  <si>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</si>
  <si>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</si>
  <si>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</si>
  <si>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</si>
  <si>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</si>
  <si>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</si>
  <si>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</si>
  <si>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</si>
  <si>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</si>
  <si>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</si>
  <si>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</si>
  <si>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</si>
  <si>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</si>
  <si>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</si>
  <si>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</si>
  <si>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</si>
  <si>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</si>
  <si>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</si>
  <si>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</si>
  <si>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</si>
  <si>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</si>
  <si>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</si>
  <si>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</si>
  <si>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</si>
  <si>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</si>
  <si>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</si>
  <si>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</si>
  <si>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</si>
  <si>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</si>
  <si>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</si>
  <si>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</si>
  <si>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</si>
  <si>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</si>
  <si>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</si>
  <si>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</si>
  <si>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</si>
  <si>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</si>
  <si>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</si>
  <si>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</si>
  <si>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</si>
  <si>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</si>
  <si>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</si>
  <si>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</si>
  <si>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</si>
  <si>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</si>
  <si>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</si>
  <si>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</si>
  <si>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</si>
  <si>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</si>
  <si>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</si>
  <si>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</si>
  <si>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</si>
  <si>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</si>
  <si>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</si>
  <si>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</si>
  <si>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</si>
  <si>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</si>
  <si>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</si>
  <si>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</si>
  <si>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</si>
  <si>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</si>
  <si>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</si>
  <si>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</si>
  <si>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</si>
  <si>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</si>
  <si>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</si>
  <si>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</si>
  <si>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</si>
  <si>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</si>
  <si>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</si>
  <si>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</si>
  <si>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</si>
  <si>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</si>
  <si>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</si>
  <si>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</si>
  <si>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</si>
  <si>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</si>
  <si>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</si>
  <si>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</si>
  <si>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</si>
  <si>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</si>
  <si>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</si>
  <si>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</si>
  <si>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</si>
  <si>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</si>
  <si>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</si>
  <si>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</si>
  <si>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</si>
  <si>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</si>
  <si>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</si>
  <si>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</si>
  <si>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</si>
  <si>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</si>
  <si>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</si>
  <si>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</si>
  <si>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</si>
  <si>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</si>
  <si>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</si>
  <si>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</si>
  <si>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</si>
  <si>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</si>
  <si>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</si>
  <si>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</si>
  <si>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</si>
  <si>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</si>
  <si>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</si>
  <si>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</si>
  <si>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</si>
  <si>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</si>
  <si>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</si>
  <si>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</si>
  <si>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</si>
  <si>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</si>
  <si>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</si>
  <si>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</si>
  <si>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</si>
  <si>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</si>
  <si>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</si>
  <si>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</si>
  <si>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</si>
  <si>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</si>
  <si>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</si>
  <si>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</si>
  <si>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</si>
  <si>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</si>
  <si>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</si>
  <si>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</si>
  <si>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</si>
  <si>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</si>
  <si>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</si>
  <si>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</si>
  <si>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</si>
  <si>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</si>
  <si>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</si>
  <si>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</si>
  <si>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</si>
  <si>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</si>
  <si>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</si>
  <si>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</si>
  <si>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</si>
  <si>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</si>
  <si>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</si>
  <si>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</si>
  <si>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</si>
  <si>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</si>
  <si>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</si>
  <si>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</si>
  <si>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</si>
  <si>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</si>
  <si>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</si>
  <si>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</si>
  <si>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</si>
  <si>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</si>
  <si>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</si>
  <si>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</si>
  <si>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</si>
  <si>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</si>
  <si>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</si>
  <si>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</si>
  <si>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</si>
  <si>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</si>
  <si>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</si>
  <si>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</si>
  <si>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</si>
  <si>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</si>
  <si>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</si>
  <si>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</si>
  <si>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</si>
  <si>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</si>
  <si>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</si>
  <si>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</si>
  <si>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</si>
  <si>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</si>
  <si>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</si>
  <si>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</si>
  <si>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</si>
  <si>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</si>
  <si>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</si>
  <si>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</si>
  <si>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</si>
  <si>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</si>
  <si>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</si>
  <si>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</si>
  <si>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</si>
  <si>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</si>
  <si>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</si>
  <si>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</si>
  <si>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</si>
  <si>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</si>
  <si>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</si>
  <si>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</si>
  <si>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</si>
  <si>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</si>
  <si>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</si>
  <si>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</si>
  <si>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</si>
  <si>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</si>
  <si>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</si>
  <si>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</si>
  <si>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</si>
  <si>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</si>
  <si>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</si>
  <si>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</si>
  <si>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</si>
  <si>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</si>
  <si>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</si>
  <si>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</si>
  <si>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</si>
  <si>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</si>
  <si>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</si>
  <si>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</si>
  <si>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</si>
  <si>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</si>
  <si>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</si>
  <si>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</si>
  <si>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</si>
  <si>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</si>
  <si>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</si>
  <si>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</si>
  <si>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</si>
  <si>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</si>
  <si>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</si>
  <si>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</si>
  <si>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</si>
  <si>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</si>
  <si>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</si>
  <si>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</si>
  <si>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</si>
  <si>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</si>
  <si>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</si>
  <si>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</si>
  <si>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</si>
  <si>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</si>
  <si>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</si>
  <si>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</si>
  <si>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</si>
  <si>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</si>
  <si>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</si>
  <si>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</si>
  <si>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</si>
  <si>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</si>
  <si>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</si>
  <si>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</si>
  <si>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</si>
  <si>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</si>
  <si>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</si>
  <si>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</si>
  <si>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</si>
  <si>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</si>
  <si>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</si>
  <si>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</si>
  <si>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</si>
  <si>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</si>
  <si>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</si>
  <si>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</si>
  <si>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</si>
  <si>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</si>
  <si>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</si>
  <si>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</si>
  <si>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</si>
  <si>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</si>
  <si>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</si>
  <si>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</si>
  <si>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</si>
  <si>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</si>
  <si>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</si>
  <si>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</si>
  <si>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</si>
  <si>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</si>
  <si>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</si>
  <si>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</si>
  <si>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</si>
  <si>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</si>
  <si>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</si>
  <si>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</si>
  <si>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</si>
  <si>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</si>
  <si>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</si>
  <si>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</si>
  <si>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</si>
  <si>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</si>
  <si>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</si>
  <si>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</si>
  <si>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</si>
  <si>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</si>
  <si>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</si>
  <si>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</si>
  <si>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</si>
  <si>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</si>
  <si>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</si>
  <si>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</si>
  <si>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</si>
  <si>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</si>
  <si>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</si>
  <si>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</si>
  <si>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</si>
  <si>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</si>
  <si>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</si>
  <si>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</si>
  <si>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</si>
  <si>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</si>
  <si>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</si>
  <si>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</si>
  <si>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</si>
  <si>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</si>
  <si>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</si>
  <si>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</si>
  <si>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</si>
  <si>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</si>
  <si>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</si>
  <si>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</si>
  <si>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</si>
  <si>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</si>
  <si>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</si>
  <si>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</si>
  <si>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</si>
  <si>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</si>
  <si>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</si>
  <si>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</si>
  <si>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</si>
  <si>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</si>
  <si>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</si>
  <si>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</si>
  <si>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</si>
  <si>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</si>
  <si>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</si>
  <si>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</si>
  <si>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</si>
  <si>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</si>
  <si>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</si>
  <si>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</si>
  <si>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</si>
  <si>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</si>
  <si>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</si>
  <si>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</si>
  <si>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</si>
  <si>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</si>
  <si>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</si>
  <si>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</si>
  <si>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</si>
  <si>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</si>
  <si>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</si>
  <si>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</si>
  <si>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</si>
  <si>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</si>
  <si>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</si>
  <si>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</si>
  <si>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</si>
  <si>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</si>
  <si>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</si>
  <si>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</si>
  <si>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</si>
  <si>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</si>
  <si>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</si>
  <si>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</si>
  <si>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</si>
  <si>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</si>
  <si>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</si>
  <si>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</si>
  <si>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</si>
  <si>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</si>
  <si>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</si>
  <si>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</si>
  <si>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</si>
  <si>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</si>
  <si>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</si>
  <si>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</si>
  <si>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</si>
  <si>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</si>
  <si>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</si>
  <si>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</si>
  <si>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</si>
  <si>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</si>
  <si>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</si>
  <si>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</si>
  <si>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</si>
  <si>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</si>
  <si>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</si>
  <si>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</si>
  <si>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</si>
  <si>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</si>
  <si>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</si>
  <si>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</si>
  <si>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</si>
  <si>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</si>
  <si>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</si>
  <si>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</si>
  <si>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</si>
  <si>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</si>
  <si>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</si>
  <si>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</si>
  <si>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</si>
  <si>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</si>
  <si>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</si>
  <si>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</si>
  <si>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</si>
  <si>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</si>
  <si>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</si>
  <si>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</si>
  <si>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</si>
  <si>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</si>
  <si>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</si>
  <si>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</si>
  <si>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</si>
  <si>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</si>
  <si>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</si>
  <si>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</si>
  <si>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</si>
  <si>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</si>
  <si>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</si>
  <si>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</si>
  <si>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</si>
  <si>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</si>
  <si>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</si>
  <si>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</si>
  <si>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</si>
  <si>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</si>
  <si>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</si>
  <si>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</si>
  <si>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</si>
  <si>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</si>
  <si>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</si>
  <si>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</si>
  <si>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</si>
  <si>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</si>
  <si>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</si>
  <si>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</si>
  <si>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</si>
  <si>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</si>
  <si>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</si>
  <si>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</si>
  <si>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</si>
  <si>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</si>
  <si>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</si>
  <si>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</si>
  <si>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</si>
  <si>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</si>
  <si>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</si>
  <si>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</si>
  <si>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</si>
  <si>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</si>
  <si>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</si>
  <si>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</si>
  <si>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</si>
  <si>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</si>
  <si>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</si>
  <si>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</si>
  <si>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</si>
  <si>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</si>
  <si>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</si>
  <si>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</si>
  <si>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</si>
  <si>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</si>
  <si>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</si>
  <si>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</si>
  <si>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</si>
  <si>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</si>
  <si>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</si>
  <si>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</si>
  <si>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</si>
  <si>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</si>
  <si>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</si>
  <si>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</si>
  <si>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</si>
  <si>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</si>
  <si>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</si>
  <si>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</si>
  <si>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</si>
  <si>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</si>
  <si>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</si>
  <si>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</si>
  <si>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</si>
  <si>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</si>
  <si>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</si>
  <si>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</si>
  <si>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</si>
  <si>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</si>
  <si>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</si>
  <si>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</si>
  <si>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</si>
  <si>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</si>
  <si>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</si>
  <si>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</si>
  <si>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</si>
  <si>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</si>
  <si>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</si>
  <si>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</si>
  <si>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</si>
  <si>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</si>
  <si>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</si>
  <si>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</si>
  <si>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</si>
  <si>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</si>
  <si>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</si>
  <si>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</si>
  <si>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</si>
  <si>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</si>
  <si>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</si>
  <si>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</si>
  <si>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</si>
  <si>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</si>
  <si>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</si>
  <si>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</si>
  <si>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</si>
  <si>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</si>
  <si>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</si>
  <si>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</si>
  <si>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</si>
  <si>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</si>
  <si>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</si>
  <si>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</si>
  <si>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</si>
  <si>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</si>
  <si>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</si>
  <si>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</si>
  <si>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</si>
  <si>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</si>
  <si>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</si>
  <si>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</si>
  <si>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</si>
  <si>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</si>
  <si>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</si>
  <si>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</si>
  <si>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</si>
  <si>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</si>
  <si>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</si>
  <si>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</si>
  <si>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</si>
  <si>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</si>
  <si>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</si>
  <si>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</si>
  <si>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</si>
  <si>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</si>
  <si>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</si>
  <si>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</si>
  <si>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</si>
  <si>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</si>
  <si>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</si>
  <si>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</si>
  <si>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</si>
  <si>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</si>
  <si>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</si>
  <si>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</si>
  <si>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</si>
  <si>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</si>
  <si>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</si>
  <si>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</si>
  <si>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</si>
  <si>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</si>
  <si>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</si>
  <si>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</si>
  <si>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</si>
  <si>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</si>
  <si>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</si>
  <si>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</si>
  <si>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</si>
  <si>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</si>
  <si>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</si>
  <si>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</si>
  <si>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</si>
  <si>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</si>
  <si>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</si>
  <si>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</si>
  <si>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</si>
  <si>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</si>
  <si>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</si>
  <si>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</si>
  <si>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</si>
  <si>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</si>
  <si>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</si>
  <si>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</si>
  <si>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</si>
  <si>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</si>
  <si>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</si>
  <si>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</si>
  <si>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</si>
  <si>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</si>
  <si>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</si>
  <si>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</si>
  <si>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</si>
  <si>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</si>
  <si>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</si>
  <si>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</si>
  <si>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</si>
  <si>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</si>
  <si>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</si>
  <si>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</si>
  <si>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</si>
  <si>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</si>
  <si>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</si>
  <si>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</si>
  <si>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</si>
  <si>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</si>
  <si>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</si>
  <si>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</si>
  <si>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</si>
  <si>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</si>
  <si>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</si>
  <si>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</si>
  <si>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</si>
  <si>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</si>
  <si>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</si>
  <si>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</si>
  <si>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</si>
  <si>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</si>
  <si>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</si>
  <si>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</si>
  <si>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</si>
  <si>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</si>
  <si>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</si>
  <si>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</si>
  <si>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</si>
  <si>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</si>
  <si>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</si>
  <si>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</si>
  <si>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</si>
  <si>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</si>
  <si>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</si>
  <si>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</si>
  <si>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</si>
  <si>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</si>
  <si>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</si>
  <si>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</si>
  <si>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</si>
  <si>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</si>
  <si>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</si>
  <si>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</si>
  <si>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</si>
  <si>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</si>
  <si>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</si>
  <si>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</si>
  <si>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</si>
  <si>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</si>
  <si>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</si>
  <si>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</si>
  <si>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</si>
  <si>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</si>
  <si>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</si>
  <si>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</si>
  <si>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</si>
  <si>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</si>
  <si>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</si>
  <si>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</si>
  <si>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</si>
  <si>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</si>
  <si>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</si>
  <si>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</si>
  <si>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</si>
  <si>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</si>
  <si>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</si>
  <si>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</si>
  <si>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</si>
  <si>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</si>
  <si>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</si>
  <si>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</si>
  <si>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</si>
  <si>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</si>
  <si>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</si>
  <si>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</si>
  <si>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</si>
  <si>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</si>
  <si>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</si>
  <si>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</si>
  <si>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</si>
  <si>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</si>
  <si>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</si>
  <si>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</si>
  <si>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</si>
  <si>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</si>
  <si>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</si>
  <si>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</si>
  <si>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</si>
  <si>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</si>
  <si>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</si>
  <si>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</si>
  <si>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</si>
  <si>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</si>
  <si>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</si>
  <si>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</si>
  <si>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</si>
  <si>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</si>
  <si>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</si>
  <si>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</si>
  <si>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</si>
  <si>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</si>
  <si>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</si>
  <si>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</si>
  <si>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</si>
  <si>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</si>
  <si>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</si>
  <si>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</si>
  <si>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</si>
  <si>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</si>
  <si>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</si>
  <si>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</si>
  <si>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</si>
  <si>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</si>
  <si>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</si>
  <si>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</si>
  <si>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</si>
  <si>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</si>
  <si>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</si>
  <si>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</si>
  <si>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</si>
  <si>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</si>
  <si>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</si>
  <si>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</si>
  <si>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</si>
  <si>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</si>
  <si>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</si>
  <si>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</si>
  <si>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</si>
  <si>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</si>
  <si>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</si>
  <si>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</si>
  <si>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</si>
  <si>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</si>
  <si>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</si>
  <si>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</si>
  <si>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</si>
  <si>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</si>
  <si>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</si>
  <si>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</si>
  <si>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</si>
  <si>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</si>
  <si>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</si>
  <si>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</si>
  <si>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</si>
  <si>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</si>
  <si>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</si>
  <si>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</si>
  <si>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</si>
  <si>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</si>
  <si>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</si>
  <si>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</si>
  <si>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</si>
  <si>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</si>
  <si>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</si>
  <si>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</si>
  <si>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</si>
  <si>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</si>
  <si>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</si>
  <si>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</si>
  <si>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</si>
  <si>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</si>
  <si>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</si>
  <si>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</si>
  <si>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</si>
  <si>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</si>
  <si>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</si>
  <si>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</si>
  <si>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</si>
  <si>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</si>
  <si>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</si>
  <si>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</si>
  <si>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</si>
  <si>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</si>
  <si>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</si>
  <si>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</si>
  <si>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</si>
  <si>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</si>
  <si>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</si>
  <si>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</si>
  <si>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</si>
  <si>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</si>
  <si>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</si>
  <si>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</si>
  <si>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</si>
  <si>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</si>
  <si>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</si>
  <si>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</si>
  <si>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</si>
  <si>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</si>
  <si>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</si>
  <si>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</si>
  <si>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</si>
  <si>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</si>
  <si>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</si>
  <si>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</si>
  <si>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</si>
  <si>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</si>
  <si>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</si>
  <si>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</si>
  <si>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</si>
  <si>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</si>
  <si>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</si>
  <si>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</si>
  <si>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</si>
  <si>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</si>
  <si>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</si>
  <si>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</si>
  <si>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</si>
  <si>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</si>
  <si>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</si>
  <si>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</si>
  <si>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</si>
  <si>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</si>
  <si>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</si>
  <si>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</si>
  <si>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</si>
  <si>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</si>
  <si>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</si>
  <si>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</si>
  <si>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</si>
  <si>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</si>
  <si>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</si>
  <si>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</si>
  <si>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</si>
  <si>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</si>
  <si>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</si>
  <si>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</si>
  <si>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</si>
  <si>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</si>
  <si>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</si>
  <si>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</si>
  <si>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</si>
  <si>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</si>
  <si>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</si>
  <si>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</si>
  <si>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</si>
  <si>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</si>
  <si>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</si>
  <si>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</si>
  <si>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</si>
  <si>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</si>
  <si>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</si>
  <si>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</si>
  <si>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</si>
  <si>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</si>
  <si>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</si>
  <si>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</si>
  <si>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</si>
  <si>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</si>
  <si>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</si>
  <si>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</si>
  <si>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</si>
  <si>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</si>
  <si>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</si>
  <si>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</si>
  <si>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</si>
  <si>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</si>
  <si>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</si>
  <si>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</si>
  <si>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</si>
  <si>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</si>
  <si>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</si>
  <si>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</si>
  <si>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</si>
  <si>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</si>
  <si>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</si>
  <si>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</si>
  <si>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</si>
  <si>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</si>
  <si>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</si>
  <si>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</si>
  <si>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</si>
  <si>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</si>
  <si>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</si>
  <si>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</si>
  <si>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</si>
  <si>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</si>
  <si>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</si>
  <si>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</si>
  <si>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</si>
  <si>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</si>
  <si>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</si>
  <si>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</si>
  <si>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</si>
  <si>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</si>
  <si>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</si>
  <si>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</si>
  <si>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</si>
  <si>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</si>
  <si>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</si>
  <si>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</si>
  <si>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</si>
  <si>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</si>
  <si>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</si>
  <si>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</si>
  <si>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</si>
  <si>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</si>
  <si>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</si>
  <si>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</si>
  <si>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</si>
  <si>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</si>
  <si>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</si>
  <si>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</si>
  <si>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</si>
  <si>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</si>
  <si>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</si>
  <si>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</si>
  <si>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</si>
  <si>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</si>
  <si>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</si>
  <si>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</si>
  <si>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</si>
  <si>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</si>
  <si>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</si>
  <si>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</si>
  <si>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</si>
  <si>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</si>
  <si>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</si>
  <si>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</si>
  <si>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</si>
  <si>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</si>
  <si>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</si>
  <si>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</si>
  <si>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</si>
  <si>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</si>
  <si>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</si>
  <si>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</si>
  <si>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</si>
  <si>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</si>
  <si>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</si>
  <si>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</si>
  <si>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</si>
  <si>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</si>
  <si>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</si>
  <si>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</si>
  <si>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</si>
  <si>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</si>
  <si>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</si>
  <si>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</si>
  <si>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</si>
  <si>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</si>
  <si>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</si>
  <si>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</si>
  <si>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</si>
  <si>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</si>
  <si>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</si>
  <si>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</si>
  <si>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</si>
  <si>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</si>
  <si>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</si>
  <si>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</si>
  <si>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</si>
  <si>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</si>
  <si>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</si>
  <si>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</si>
  <si>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</si>
  <si>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</si>
  <si>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</si>
  <si>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</si>
  <si>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</si>
  <si>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</si>
  <si>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</si>
  <si>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</si>
  <si>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</si>
  <si>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</si>
  <si>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</si>
  <si>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</si>
  <si>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</si>
  <si>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</si>
  <si>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</si>
  <si>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</si>
  <si>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</si>
  <si>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</si>
  <si>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</si>
  <si>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</si>
  <si>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</si>
  <si>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</si>
  <si>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</si>
  <si>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</si>
  <si>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</si>
  <si>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</si>
  <si>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</si>
  <si>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</si>
  <si>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</si>
  <si>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</si>
  <si>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</si>
  <si>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</si>
  <si>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</si>
  <si>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</si>
  <si>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</si>
  <si>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</si>
  <si>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</si>
  <si>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</si>
  <si>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</si>
  <si>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</si>
  <si>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</si>
  <si>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</si>
  <si>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</si>
  <si>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</si>
  <si>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</si>
  <si>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</si>
  <si>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</si>
  <si>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</si>
  <si>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</si>
  <si>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</si>
  <si>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</si>
  <si>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</si>
  <si>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</si>
  <si>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</si>
  <si>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</si>
  <si>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</si>
  <si>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</si>
  <si>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</si>
  <si>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</si>
  <si>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</si>
  <si>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</si>
  <si>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</si>
  <si>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</si>
  <si>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</si>
  <si>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</si>
  <si>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</si>
  <si>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</si>
  <si>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</si>
  <si>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</si>
  <si>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</si>
  <si>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</si>
  <si>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</si>
  <si>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</si>
  <si>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</si>
  <si>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</si>
  <si>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</si>
  <si>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</si>
  <si>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</si>
  <si>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</si>
  <si>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</si>
  <si>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</si>
  <si>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</si>
  <si>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</si>
  <si>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</si>
  <si>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</si>
  <si>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</si>
  <si>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</si>
  <si>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</si>
  <si>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</si>
  <si>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</si>
  <si>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</si>
  <si>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</si>
  <si>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</si>
  <si>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</si>
  <si>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</si>
  <si>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</si>
  <si>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</si>
  <si>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</si>
  <si>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</si>
  <si>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</si>
  <si>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</si>
  <si>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</si>
  <si>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</si>
  <si>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</si>
  <si>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</si>
  <si>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</si>
  <si>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</si>
  <si>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</si>
  <si>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</si>
  <si>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</si>
  <si>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</si>
  <si>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</si>
  <si>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</si>
  <si>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</si>
  <si>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</si>
  <si>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</si>
  <si>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</si>
  <si>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</si>
  <si>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</si>
  <si>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</si>
  <si>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</si>
  <si>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</si>
  <si>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</si>
  <si>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</si>
  <si>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</si>
  <si>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</si>
  <si>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</si>
  <si>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</si>
  <si>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</si>
  <si>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</si>
  <si>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</si>
  <si>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</si>
  <si>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</si>
  <si>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</si>
  <si>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</si>
  <si>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</si>
  <si>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</si>
  <si>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</si>
  <si>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</si>
  <si>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</si>
  <si>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</si>
  <si>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</si>
  <si>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</si>
  <si>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</si>
  <si>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</si>
  <si>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</si>
  <si>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</si>
  <si>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</si>
  <si>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</si>
  <si>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</si>
  <si>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</si>
  <si>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</si>
  <si>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</si>
  <si>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</si>
  <si>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</si>
  <si>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</si>
  <si>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</si>
  <si>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</si>
  <si>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</si>
  <si>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</si>
  <si>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</si>
  <si>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</si>
  <si>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</si>
  <si>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</si>
  <si>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</si>
  <si>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</si>
  <si>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</si>
  <si>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</si>
  <si>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</si>
  <si>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</si>
  <si>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</si>
  <si>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</si>
  <si>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</si>
  <si>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</si>
  <si>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</si>
  <si>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</si>
  <si>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</si>
  <si>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</si>
  <si>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</si>
  <si>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</si>
  <si>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</si>
  <si>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</si>
  <si>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</si>
  <si>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</si>
  <si>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</si>
  <si>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</si>
  <si>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</si>
  <si>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</si>
  <si>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</si>
  <si>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</si>
  <si>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</si>
  <si>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</si>
  <si>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</si>
  <si>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</si>
  <si>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</si>
  <si>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</si>
  <si>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</si>
  <si>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</si>
  <si>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</si>
  <si>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</si>
  <si>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</si>
  <si>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</si>
  <si>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</si>
  <si>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</si>
  <si>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</si>
  <si>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</si>
  <si>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</si>
  <si>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</si>
  <si>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</si>
  <si>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</si>
  <si>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</si>
  <si>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</si>
  <si>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</si>
  <si>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</si>
  <si>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</si>
  <si>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</si>
  <si>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</si>
  <si>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</si>
  <si>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</si>
  <si>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</si>
  <si>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</si>
  <si>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</si>
  <si>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</si>
  <si>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</si>
  <si>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</si>
  <si>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</si>
  <si>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</si>
  <si>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</si>
  <si>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</si>
  <si>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</si>
  <si>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</si>
  <si>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</si>
  <si>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</si>
  <si>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</si>
  <si>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</si>
  <si>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</si>
  <si>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</si>
  <si>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</si>
  <si>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</si>
  <si>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</si>
  <si>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</si>
  <si>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</si>
  <si>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</si>
  <si>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</si>
  <si>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</si>
  <si>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</si>
  <si>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</si>
  <si>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</si>
  <si>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</si>
  <si>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</si>
  <si>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</si>
  <si>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</si>
  <si>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</si>
  <si>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</si>
  <si>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</si>
  <si>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</si>
  <si>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</si>
  <si>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</si>
  <si>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</si>
  <si>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</si>
  <si>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</si>
  <si>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</si>
  <si>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</si>
  <si>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</si>
  <si>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</si>
  <si>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</si>
  <si>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</si>
  <si>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</si>
  <si>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</si>
  <si>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</si>
  <si>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</si>
  <si>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</si>
  <si>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</si>
  <si>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</si>
  <si>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</si>
  <si>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</si>
  <si>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</si>
  <si>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</si>
  <si>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</si>
  <si>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</si>
  <si>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</si>
  <si>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</si>
  <si>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</si>
  <si>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</si>
  <si>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</si>
  <si>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</si>
  <si>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</si>
  <si>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</si>
  <si>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</si>
  <si>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</si>
  <si>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</si>
  <si>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</si>
  <si>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</si>
  <si>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</si>
  <si>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</si>
  <si>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</si>
  <si>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</si>
  <si>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</si>
  <si>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</si>
  <si>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</si>
  <si>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</si>
  <si>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</si>
  <si>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</si>
  <si>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</si>
  <si>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</si>
  <si>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</si>
  <si>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</si>
  <si>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</si>
  <si>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</si>
  <si>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</si>
  <si>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</si>
  <si>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</si>
  <si>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</si>
  <si>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</si>
  <si>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</si>
  <si>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</si>
  <si>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</si>
  <si>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</si>
  <si>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</si>
  <si>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</si>
  <si>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</si>
  <si>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</si>
  <si>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</si>
  <si>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</si>
  <si>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</si>
  <si>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</si>
  <si>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</si>
  <si>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</si>
  <si>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</si>
  <si>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</si>
  <si>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</si>
  <si>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</si>
  <si>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</si>
  <si>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</si>
  <si>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</si>
  <si>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</si>
  <si>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</si>
  <si>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</si>
  <si>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</si>
  <si>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</si>
  <si>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</si>
  <si>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</si>
  <si>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</si>
  <si>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</si>
  <si>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</si>
  <si>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</si>
  <si>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</si>
  <si>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</si>
  <si>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</si>
  <si>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</si>
  <si>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</si>
  <si>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</si>
  <si>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</si>
  <si>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</si>
  <si>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</si>
  <si>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</si>
  <si>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</si>
  <si>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</si>
  <si>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</si>
  <si>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</si>
  <si>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</si>
  <si>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</si>
  <si>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</si>
  <si>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</si>
  <si>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</si>
  <si>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</si>
  <si>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</si>
  <si>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</si>
  <si>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</si>
  <si>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</si>
  <si>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</si>
  <si>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</si>
  <si>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</si>
  <si>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</si>
  <si>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</si>
  <si>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</si>
  <si>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</si>
  <si>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</si>
  <si>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</si>
  <si>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</si>
  <si>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</si>
  <si>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</si>
  <si>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</si>
  <si>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</si>
  <si>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</si>
  <si>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</si>
  <si>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</si>
  <si>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</si>
  <si>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</si>
  <si>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</si>
  <si>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</si>
  <si>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</si>
  <si>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</si>
  <si>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</si>
  <si>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</si>
  <si>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</si>
  <si>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</si>
  <si>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</si>
  <si>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</si>
  <si>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</si>
  <si>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</si>
  <si>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</si>
  <si>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</si>
  <si>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</si>
  <si>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</si>
  <si>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</si>
  <si>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</si>
  <si>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</si>
  <si>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</si>
  <si>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</si>
  <si>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</si>
  <si>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</si>
  <si>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</si>
  <si>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</si>
  <si>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</si>
  <si>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</si>
  <si>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</si>
  <si>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</si>
  <si>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</si>
  <si>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</si>
  <si>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</si>
  <si>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</si>
  <si>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</si>
  <si>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</si>
  <si>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</si>
  <si>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</si>
  <si>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</si>
  <si>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</si>
  <si>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</si>
  <si>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</si>
  <si>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</si>
  <si>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</si>
  <si>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</si>
  <si>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</si>
  <si>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</si>
  <si>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</si>
  <si>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</si>
  <si>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</si>
  <si>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</si>
  <si>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</si>
  <si>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</si>
  <si>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</si>
  <si>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</si>
  <si>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</si>
  <si>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</si>
  <si>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</si>
  <si>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</si>
  <si>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</si>
  <si>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</si>
  <si>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</si>
  <si>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</si>
  <si>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</si>
  <si>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</si>
  <si>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</si>
  <si>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</si>
  <si>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</si>
  <si>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</si>
  <si>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</si>
  <si>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</si>
  <si>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</si>
  <si>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</si>
  <si>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</si>
  <si>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</si>
  <si>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</si>
  <si>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</si>
  <si>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</si>
  <si>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</si>
  <si>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</si>
  <si>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</si>
  <si>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</si>
  <si>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</si>
  <si>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</si>
  <si>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</si>
  <si>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</si>
  <si>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</si>
  <si>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</si>
  <si>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</si>
  <si>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</si>
  <si>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</si>
  <si>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</si>
  <si>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</si>
  <si>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</si>
  <si>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</si>
  <si>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</si>
  <si>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</si>
  <si>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</si>
  <si>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</si>
  <si>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</si>
  <si>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</si>
  <si>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</si>
  <si>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</si>
  <si>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</si>
  <si>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</si>
  <si>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</si>
  <si>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</si>
  <si>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</si>
  <si>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</si>
  <si>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</si>
  <si>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</si>
  <si>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</si>
  <si>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</si>
  <si>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</si>
  <si>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</si>
  <si>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</si>
  <si>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</si>
  <si>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</si>
  <si>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</si>
  <si>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</si>
  <si>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</si>
  <si>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</si>
  <si>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</si>
  <si>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</si>
  <si>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</si>
  <si>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</si>
  <si>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</si>
  <si>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</si>
  <si>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</si>
  <si>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</si>
  <si>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</si>
  <si>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</si>
  <si>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</si>
  <si>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</si>
  <si>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</si>
  <si>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</si>
  <si>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</si>
  <si>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</si>
  <si>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</si>
  <si>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</si>
  <si>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</si>
  <si>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</si>
  <si>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</si>
  <si>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</si>
  <si>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</si>
  <si>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</si>
  <si>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</si>
  <si>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</si>
  <si>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</si>
  <si>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</si>
  <si>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</si>
  <si>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</si>
  <si>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</si>
  <si>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</si>
  <si>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</si>
  <si>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</si>
  <si>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</si>
  <si>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</si>
  <si>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</si>
  <si>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</si>
  <si>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</si>
  <si>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</si>
  <si>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</si>
  <si>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</si>
  <si>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</si>
  <si>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</si>
  <si>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</si>
  <si>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</si>
  <si>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</si>
  <si>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</si>
  <si>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</si>
  <si>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</si>
  <si>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</si>
  <si>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</si>
  <si>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</si>
  <si>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</si>
  <si>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</si>
  <si>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</si>
  <si>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</si>
  <si>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</si>
  <si>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</si>
  <si>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</si>
  <si>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</si>
  <si>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</si>
  <si>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</si>
  <si>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</si>
  <si>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</si>
  <si>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</si>
  <si>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</si>
  <si>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</si>
  <si>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</si>
  <si>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</si>
  <si>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</si>
  <si>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</si>
  <si>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</si>
  <si>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</si>
  <si>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</si>
  <si>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</si>
  <si>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</si>
  <si>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</si>
  <si>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</si>
  <si>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</si>
  <si>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</si>
  <si>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</si>
  <si>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</si>
  <si>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</si>
  <si>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</si>
  <si>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</si>
  <si>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</si>
  <si>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</si>
  <si>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</si>
  <si>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</si>
  <si>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</si>
  <si>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</si>
  <si>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</si>
  <si>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</si>
  <si>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</si>
  <si>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</si>
  <si>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</si>
  <si>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</si>
  <si>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</si>
  <si>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</si>
  <si>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</si>
  <si>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</si>
  <si>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</si>
  <si>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</si>
  <si>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</si>
  <si>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</si>
  <si>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</si>
  <si>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</si>
  <si>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</si>
  <si>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</si>
  <si>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</si>
  <si>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</si>
  <si>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</si>
  <si>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</si>
  <si>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</si>
  <si>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</si>
  <si>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</si>
  <si>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</si>
  <si>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</si>
  <si>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</si>
  <si>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</si>
  <si>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</si>
  <si>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</si>
  <si>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</si>
  <si>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</si>
  <si>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</si>
  <si>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</si>
  <si>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</si>
  <si>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</si>
  <si>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</si>
  <si>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</si>
  <si>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</si>
  <si>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</si>
  <si>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</si>
  <si>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</si>
  <si>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</si>
  <si>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</si>
  <si>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</si>
  <si>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</si>
  <si>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</si>
  <si>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</si>
  <si>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</si>
  <si>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</si>
  <si>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</si>
  <si>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</si>
  <si>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</si>
  <si>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</si>
  <si>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</si>
  <si>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</si>
  <si>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</si>
  <si>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</si>
  <si>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</si>
  <si>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</si>
  <si>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</si>
  <si>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</si>
  <si>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</si>
  <si>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</si>
  <si>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</si>
  <si>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</si>
  <si>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</si>
  <si>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</si>
  <si>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</si>
  <si>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</si>
  <si>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</si>
  <si>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</si>
  <si>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</si>
  <si>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</si>
  <si>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</si>
  <si>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</si>
  <si>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</si>
  <si>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</si>
  <si>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</si>
  <si>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</si>
  <si>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</si>
  <si>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</si>
  <si>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</si>
  <si>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</si>
  <si>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</si>
  <si>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</si>
  <si>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</si>
  <si>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</si>
  <si>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</si>
  <si>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</si>
  <si>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</si>
  <si>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</si>
  <si>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</si>
  <si>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</si>
  <si>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</si>
  <si>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</si>
  <si>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</si>
  <si>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</si>
  <si>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</si>
  <si>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</si>
  <si>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</si>
  <si>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</si>
  <si>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</si>
  <si>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</si>
  <si>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</si>
  <si>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</si>
  <si>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</si>
  <si>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</si>
  <si>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</si>
  <si>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</si>
  <si>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</si>
  <si>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</si>
  <si>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</si>
  <si>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</si>
  <si>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</si>
  <si>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</si>
  <si>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</si>
  <si>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</si>
  <si>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</si>
  <si>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</si>
  <si>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</si>
  <si>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</si>
  <si>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</si>
  <si>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</si>
  <si>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</si>
  <si>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</si>
  <si>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</si>
  <si>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</si>
  <si>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</si>
  <si>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</si>
  <si>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</si>
  <si>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</si>
  <si>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</si>
  <si>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</si>
  <si>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</si>
  <si>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</si>
  <si>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</si>
  <si>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</si>
  <si>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</si>
  <si>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</si>
  <si>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</si>
  <si>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</si>
  <si>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</si>
  <si>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</si>
  <si>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</si>
  <si>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</si>
  <si>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</si>
  <si>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</si>
  <si>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</si>
  <si>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</si>
  <si>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</si>
  <si>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</si>
  <si>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</si>
  <si>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</si>
  <si>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</si>
  <si>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</si>
  <si>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</si>
  <si>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</si>
  <si>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</si>
  <si>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</si>
  <si>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</si>
  <si>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</si>
  <si>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</si>
  <si>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</si>
  <si>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</si>
  <si>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</si>
  <si>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</si>
  <si>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</si>
  <si>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</si>
  <si>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</si>
  <si>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</si>
  <si>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</si>
  <si>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</si>
  <si>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</si>
  <si>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</si>
  <si>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</si>
  <si>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</si>
  <si>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</si>
  <si>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</si>
  <si>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</si>
  <si>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</si>
  <si>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</si>
  <si>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</si>
  <si>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</si>
  <si>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</si>
  <si>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</si>
  <si>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</si>
  <si>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</si>
  <si>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</si>
  <si>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</si>
  <si>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</si>
  <si>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</si>
  <si>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</si>
  <si>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</si>
  <si>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</si>
  <si>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</si>
  <si>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</si>
  <si>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</si>
  <si>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</si>
  <si>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</si>
  <si>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</si>
  <si>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</si>
  <si>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</si>
  <si>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</si>
  <si>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</si>
  <si>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</si>
  <si>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</si>
  <si>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</si>
  <si>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</si>
  <si>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</si>
  <si>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</si>
  <si>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</si>
  <si>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</si>
  <si>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</si>
  <si>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</si>
  <si>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</si>
  <si>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</si>
  <si>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</si>
  <si>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</si>
  <si>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</si>
  <si>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</si>
  <si>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</si>
  <si>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</si>
  <si>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</si>
  <si>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</si>
  <si>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</si>
  <si>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</si>
  <si>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</si>
  <si>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</si>
  <si>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</si>
  <si>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</si>
  <si>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</si>
  <si>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</si>
  <si>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</si>
  <si>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</si>
  <si>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</si>
  <si>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</si>
  <si>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</si>
  <si>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</si>
  <si>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</si>
  <si>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</si>
  <si>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</si>
  <si>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</si>
  <si>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</si>
  <si>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</si>
  <si>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</si>
  <si>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</si>
  <si>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</si>
  <si>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</si>
  <si>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</si>
  <si>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</si>
  <si>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</si>
  <si>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</si>
  <si>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</si>
  <si>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</si>
  <si>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</si>
  <si>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</si>
  <si>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</si>
  <si>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</si>
  <si>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</si>
  <si>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</si>
  <si>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</si>
  <si>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</si>
  <si>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</si>
  <si>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</si>
  <si>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</si>
  <si>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</si>
  <si>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</si>
  <si>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</si>
  <si>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</si>
  <si>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</si>
  <si>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</si>
  <si>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</si>
  <si>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</si>
  <si>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</si>
  <si>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</si>
  <si>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</si>
  <si>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</si>
  <si>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</si>
  <si>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</si>
  <si>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</si>
  <si>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</si>
  <si>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</si>
  <si>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</si>
  <si>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</si>
  <si>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</si>
  <si>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</si>
  <si>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</si>
  <si>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</si>
  <si>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</si>
  <si>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</si>
  <si>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</si>
  <si>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</si>
  <si>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</si>
  <si>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</si>
  <si>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</si>
  <si>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</si>
  <si>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</si>
  <si>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</si>
  <si>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</si>
  <si>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</si>
  <si>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</si>
  <si>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</si>
  <si>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</si>
  <si>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</si>
  <si>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</si>
  <si>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</si>
  <si>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</si>
  <si>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</si>
  <si>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</si>
  <si>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</si>
  <si>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</si>
  <si>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</si>
  <si>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</si>
  <si>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</si>
  <si>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</si>
  <si>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</si>
  <si>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</si>
  <si>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</si>
  <si>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</si>
  <si>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</si>
  <si>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</si>
  <si>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</si>
  <si>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</si>
  <si>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</si>
  <si>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</si>
  <si>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</si>
  <si>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</si>
  <si>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</si>
  <si>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</si>
  <si>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</si>
  <si>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</si>
  <si>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</si>
  <si>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</si>
  <si>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</si>
  <si>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</si>
  <si>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</si>
  <si>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</si>
  <si>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</si>
  <si>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</si>
  <si>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</si>
  <si>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</si>
  <si>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</si>
  <si>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</si>
  <si>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</si>
  <si>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</si>
  <si>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</si>
  <si>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</si>
  <si>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</si>
  <si>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</si>
  <si>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</si>
  <si>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</si>
  <si>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</si>
  <si>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</si>
  <si>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</si>
  <si>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</si>
  <si>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</si>
  <si>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</si>
  <si>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</si>
  <si>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</si>
  <si>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</si>
  <si>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</si>
  <si>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</si>
  <si>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</si>
  <si>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</si>
  <si>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</si>
  <si>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</si>
  <si>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</si>
  <si>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</si>
  <si>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</si>
  <si>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</si>
  <si>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</si>
  <si>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</si>
  <si>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</si>
  <si>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</si>
  <si>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</si>
  <si>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</si>
  <si>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</si>
  <si>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</si>
  <si>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</si>
  <si>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</si>
  <si>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</si>
  <si>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</si>
  <si>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</si>
  <si>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</si>
  <si>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</si>
  <si>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</si>
  <si>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</si>
  <si>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</si>
  <si>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</si>
  <si>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</si>
  <si>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</si>
  <si>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</si>
  <si>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</si>
  <si>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</si>
  <si>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</si>
  <si>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</si>
  <si>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</si>
  <si>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</si>
  <si>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</si>
  <si>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</si>
  <si>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</si>
  <si>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</si>
  <si>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</si>
  <si>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</si>
  <si>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</si>
  <si>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</si>
  <si>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</si>
  <si>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</si>
  <si>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</si>
  <si>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</si>
  <si>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</si>
  <si>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</si>
  <si>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</si>
  <si>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</si>
  <si>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</si>
  <si>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</si>
  <si>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</si>
  <si>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</si>
  <si>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</si>
  <si>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</si>
  <si>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</si>
  <si>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</si>
  <si>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</si>
  <si>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</si>
  <si>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</si>
  <si>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</si>
  <si>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</si>
  <si>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</si>
  <si>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</si>
  <si>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</si>
  <si>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</si>
  <si>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</si>
  <si>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</si>
  <si>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</si>
  <si>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</si>
  <si>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</si>
  <si>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</si>
  <si>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</si>
  <si>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</si>
  <si>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</si>
  <si>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</si>
  <si>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</si>
  <si>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</si>
  <si>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</si>
  <si>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</si>
  <si>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</si>
  <si>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</si>
  <si>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</si>
  <si>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</si>
  <si>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</si>
  <si>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</si>
  <si>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</si>
  <si>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</si>
  <si>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</si>
  <si>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</si>
  <si>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</si>
  <si>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</si>
  <si>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</si>
  <si>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</si>
  <si>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</si>
  <si>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</si>
  <si>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</si>
  <si>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</si>
  <si>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</si>
  <si>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</si>
  <si>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</si>
  <si>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</si>
  <si>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</si>
  <si>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</si>
  <si>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</si>
  <si>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</si>
  <si>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</si>
  <si>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</si>
  <si>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</si>
  <si>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</si>
  <si>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</si>
  <si>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</si>
  <si>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</si>
  <si>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</si>
  <si>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</si>
  <si>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</si>
  <si>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</si>
  <si>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</si>
  <si>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</si>
  <si>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</si>
  <si>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</si>
  <si>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</si>
  <si>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</si>
  <si>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</si>
  <si>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</si>
  <si>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</si>
  <si>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</si>
  <si>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</si>
  <si>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</si>
  <si>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</si>
  <si>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</si>
  <si>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</si>
  <si>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</si>
  <si>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</si>
  <si>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</si>
  <si>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</si>
  <si>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</si>
  <si>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</si>
  <si>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</si>
  <si>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</si>
  <si>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</si>
  <si>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</si>
  <si>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</si>
  <si>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</si>
  <si>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</si>
  <si>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</si>
  <si>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</si>
  <si>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</si>
  <si>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</si>
  <si>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</si>
  <si>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</si>
  <si>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</si>
  <si>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</si>
  <si>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</si>
  <si>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</si>
  <si>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</si>
  <si>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</si>
  <si>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</si>
  <si>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</si>
  <si>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</si>
  <si>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</si>
  <si>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</si>
  <si>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</si>
  <si>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</si>
  <si>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</si>
  <si>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</si>
  <si>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</si>
  <si>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</si>
  <si>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</si>
  <si>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</si>
  <si>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</si>
  <si>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</si>
  <si>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</si>
  <si>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</si>
  <si>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</si>
  <si>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</si>
  <si>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</si>
  <si>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</si>
  <si>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</si>
  <si>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</si>
  <si>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</si>
  <si>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</si>
  <si>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</si>
  <si>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</si>
  <si>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</si>
  <si>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</si>
  <si>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</si>
  <si>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</si>
  <si>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</si>
  <si>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</si>
  <si>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</si>
  <si>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</si>
  <si>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</si>
  <si>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</si>
  <si>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</si>
  <si>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</si>
  <si>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</si>
  <si>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</si>
  <si>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</si>
  <si>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</si>
  <si>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</si>
  <si>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</si>
  <si>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</si>
  <si>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</si>
  <si>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</si>
  <si>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</si>
  <si>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</si>
  <si>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</si>
  <si>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</si>
  <si>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</si>
  <si>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</si>
  <si>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</si>
  <si>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</si>
  <si>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</si>
  <si>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</si>
  <si>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</si>
  <si>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</si>
  <si>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</si>
  <si>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</si>
  <si>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</si>
  <si>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</si>
  <si>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</si>
  <si>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</si>
  <si>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</si>
  <si>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</si>
  <si>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</si>
  <si>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</si>
  <si>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</si>
  <si>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</si>
  <si>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</si>
  <si>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</si>
  <si>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</si>
  <si>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</si>
  <si>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</si>
  <si>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</si>
  <si>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</si>
  <si>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</si>
  <si>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</si>
  <si>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</si>
  <si>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</si>
  <si>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</si>
  <si>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</si>
  <si>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</si>
  <si>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</si>
  <si>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</si>
  <si>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</si>
  <si>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</si>
  <si>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</si>
  <si>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</si>
  <si>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</si>
  <si>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</si>
  <si>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</si>
  <si>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</si>
  <si>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</si>
  <si>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</si>
  <si>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</si>
  <si>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</si>
  <si>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</si>
  <si>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</si>
  <si>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</si>
  <si>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</si>
  <si>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</si>
  <si>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</si>
  <si>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</si>
  <si>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</si>
  <si>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</si>
  <si>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</si>
  <si>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</si>
  <si>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</si>
  <si>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</si>
  <si>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</si>
  <si>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</si>
  <si>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</si>
  <si>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</si>
  <si>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</si>
  <si>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</si>
  <si>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</si>
  <si>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</si>
  <si>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</si>
  <si>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</si>
  <si>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</si>
  <si>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</si>
  <si>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</si>
  <si>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</si>
  <si>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</si>
  <si>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</si>
  <si>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</si>
  <si>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</si>
  <si>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</si>
  <si>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</si>
  <si>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</si>
  <si>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</si>
  <si>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</si>
  <si>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</si>
  <si>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</si>
  <si>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</si>
  <si>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</si>
  <si>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</si>
  <si>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</si>
  <si>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</si>
  <si>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</si>
  <si>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</si>
  <si>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</si>
  <si>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</si>
  <si>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</si>
  <si>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</si>
  <si>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</si>
  <si>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</si>
  <si>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</si>
  <si>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</si>
  <si>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</si>
  <si>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</si>
  <si>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</si>
  <si>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</si>
  <si>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</si>
  <si>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</si>
  <si>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</si>
  <si>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</si>
  <si>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</si>
  <si>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</si>
  <si>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</si>
  <si>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</si>
  <si>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</si>
  <si>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</si>
  <si>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</si>
  <si>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</si>
  <si>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</si>
  <si>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</si>
  <si>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</si>
  <si>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</si>
  <si>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</si>
  <si>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</si>
  <si>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</si>
  <si>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</si>
  <si>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</si>
  <si>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</si>
  <si>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</si>
  <si>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</si>
  <si>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</si>
  <si>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</si>
  <si>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</si>
  <si>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</si>
  <si>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</si>
  <si>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</si>
  <si>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</si>
  <si>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</si>
  <si>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</si>
  <si>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</si>
  <si>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</si>
  <si>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</si>
  <si>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</si>
  <si>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</si>
  <si>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</si>
  <si>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</si>
  <si>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</si>
  <si>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</si>
  <si>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</si>
  <si>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</si>
  <si>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</si>
  <si>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</si>
  <si>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</si>
  <si>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</si>
  <si>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</si>
  <si>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</si>
  <si>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</si>
  <si>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</si>
  <si>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</si>
  <si>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</si>
  <si>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</si>
  <si>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</si>
  <si>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</si>
  <si>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</si>
  <si>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</si>
  <si>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</si>
  <si>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</si>
  <si>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</si>
  <si>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</si>
  <si>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</si>
  <si>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</si>
  <si>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</si>
  <si>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</si>
  <si>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</si>
  <si>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</si>
  <si>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</si>
  <si>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</si>
  <si>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</si>
  <si>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</si>
  <si>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</si>
  <si>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</si>
  <si>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</si>
  <si>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</si>
  <si>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</si>
  <si>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</si>
  <si>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</si>
  <si>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</si>
  <si>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</si>
  <si>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</si>
  <si>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</si>
  <si>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</si>
  <si>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</si>
  <si>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</si>
  <si>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</si>
  <si>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</si>
  <si>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</si>
  <si>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</si>
  <si>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</si>
  <si>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</si>
  <si>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</si>
  <si>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</si>
  <si>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</si>
  <si>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</si>
  <si>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</si>
  <si>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</si>
  <si>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</si>
  <si>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</si>
  <si>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</si>
  <si>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</si>
  <si>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</si>
  <si>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</si>
  <si>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</si>
  <si>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</si>
  <si>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</si>
  <si>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</si>
  <si>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</si>
  <si>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</si>
  <si>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</si>
  <si>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</si>
  <si>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</si>
  <si>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</si>
  <si>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</si>
  <si>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</si>
  <si>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</si>
  <si>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</si>
  <si>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</si>
  <si>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</si>
  <si>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</si>
  <si>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</si>
  <si>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</si>
  <si>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</si>
  <si>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</si>
  <si>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</si>
  <si>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</si>
  <si>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</si>
  <si>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</si>
  <si>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</si>
  <si>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</si>
  <si>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</si>
  <si>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</si>
  <si>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</si>
  <si>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</si>
  <si>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</si>
  <si>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</si>
  <si>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</si>
  <si>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</si>
  <si>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</si>
  <si>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</si>
  <si>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</si>
  <si>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</si>
  <si>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</si>
  <si>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</si>
  <si>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</si>
  <si>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</si>
  <si>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</si>
  <si>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</si>
  <si>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</si>
  <si>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</si>
  <si>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</si>
  <si>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</si>
  <si>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</si>
  <si>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</si>
  <si>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</si>
  <si>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</si>
  <si>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</si>
  <si>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</si>
  <si>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</si>
  <si>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</si>
  <si>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</si>
  <si>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</si>
  <si>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</si>
  <si>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</si>
  <si>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</si>
  <si>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</si>
  <si>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</si>
  <si>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</si>
  <si>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</si>
  <si>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</si>
  <si>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</si>
  <si>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</si>
  <si>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</si>
  <si>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</si>
  <si>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</si>
  <si>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</si>
  <si>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</si>
  <si>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</si>
  <si>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</si>
  <si>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</si>
  <si>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</si>
  <si>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</si>
  <si>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</si>
  <si>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</si>
  <si>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</si>
  <si>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</si>
  <si>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</si>
  <si>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</si>
  <si>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</si>
  <si>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</si>
  <si>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</si>
  <si>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</si>
  <si>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</si>
  <si>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</si>
  <si>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</si>
  <si>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</si>
  <si>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</si>
  <si>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</si>
  <si>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</si>
  <si>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</si>
  <si>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</si>
  <si>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</si>
  <si>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</si>
  <si>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</si>
  <si>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</si>
  <si>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</si>
  <si>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</si>
  <si>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</si>
  <si>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</si>
  <si>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</si>
  <si>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</si>
  <si>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</si>
  <si>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</si>
  <si>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</si>
  <si>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</si>
  <si>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</si>
  <si>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</si>
  <si>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</si>
  <si>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</si>
  <si>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</si>
  <si>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</si>
  <si>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</si>
  <si>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</si>
  <si>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</si>
  <si>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</si>
  <si>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</si>
  <si>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</si>
  <si>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</si>
  <si>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</si>
  <si>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</si>
  <si>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</si>
  <si>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</si>
  <si>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</si>
  <si>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</si>
  <si>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</si>
  <si>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</si>
  <si>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</si>
  <si>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</si>
  <si>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</si>
  <si>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</si>
  <si>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</si>
  <si>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</si>
  <si>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</si>
  <si>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</si>
  <si>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</si>
  <si>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</si>
  <si>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</si>
  <si>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</si>
  <si>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</si>
  <si>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</si>
  <si>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</si>
  <si>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</si>
  <si>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</si>
  <si>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</si>
  <si>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</si>
  <si>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</si>
  <si>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</si>
  <si>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</si>
  <si>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</si>
  <si>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</si>
  <si>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</si>
  <si>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</si>
  <si>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</si>
  <si>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</si>
  <si>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</si>
  <si>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</si>
  <si>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</si>
  <si>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</si>
  <si>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</si>
  <si>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</si>
  <si>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</si>
  <si>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</si>
  <si>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</si>
  <si>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</si>
  <si>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</si>
  <si>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</si>
  <si>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</si>
  <si>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</si>
  <si>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</si>
  <si>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</si>
  <si>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</si>
  <si>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</si>
  <si>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</si>
  <si>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</si>
  <si>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</si>
  <si>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</si>
  <si>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</si>
  <si>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</si>
  <si>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</si>
  <si>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</si>
  <si>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</si>
  <si>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</si>
  <si>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</si>
  <si>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</si>
  <si>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</si>
  <si>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</si>
  <si>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</si>
  <si>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</si>
  <si>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</si>
  <si>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</si>
  <si>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</si>
  <si>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</si>
  <si>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</si>
  <si>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</si>
  <si>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</si>
  <si>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</si>
  <si>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</si>
  <si>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</si>
  <si>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</si>
  <si>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</si>
  <si>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</si>
  <si>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</si>
  <si>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</si>
  <si>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</si>
  <si>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</si>
  <si>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</si>
  <si>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</si>
  <si>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</si>
  <si>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</si>
  <si>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</si>
  <si>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</si>
  <si>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</si>
  <si>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</si>
  <si>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</si>
  <si>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</si>
  <si>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</si>
  <si>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</si>
  <si>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</si>
  <si>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</si>
  <si>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</si>
  <si>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</si>
  <si>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</si>
  <si>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</si>
  <si>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</si>
  <si>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</si>
  <si>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</si>
  <si>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</si>
  <si>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</si>
  <si>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</si>
  <si>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</si>
  <si>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</si>
  <si>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</si>
  <si>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</si>
  <si>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</si>
  <si>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</si>
  <si>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</si>
  <si>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</si>
  <si>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</si>
  <si>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</si>
  <si>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</si>
  <si>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</si>
  <si>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</si>
  <si>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</si>
  <si>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</si>
  <si>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</si>
  <si>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</si>
  <si>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</si>
  <si>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</si>
  <si>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</si>
  <si>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</si>
  <si>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</si>
  <si>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</si>
  <si>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</si>
  <si>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</si>
  <si>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</si>
  <si>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</si>
  <si>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</si>
  <si>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</si>
  <si>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</si>
  <si>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</si>
  <si>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</si>
  <si>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</si>
  <si>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</si>
  <si>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</si>
  <si>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</si>
  <si>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</si>
  <si>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</si>
  <si>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</si>
  <si>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</si>
  <si>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</si>
  <si>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</si>
  <si>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</si>
  <si>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</si>
  <si>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</si>
  <si>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</si>
  <si>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</si>
  <si>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</si>
  <si>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</si>
  <si>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</si>
  <si>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</si>
  <si>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</si>
  <si>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</si>
  <si>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</si>
  <si>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</si>
  <si>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</si>
  <si>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</si>
  <si>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</si>
  <si>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</si>
  <si>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</si>
  <si>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</si>
  <si>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</si>
  <si>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</si>
  <si>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</si>
  <si>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</si>
  <si>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</si>
  <si>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</si>
  <si>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</si>
  <si>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</si>
  <si>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</si>
  <si>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</si>
  <si>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</si>
  <si>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</si>
  <si>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</si>
  <si>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</si>
  <si>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</si>
  <si>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</si>
  <si>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</si>
  <si>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</si>
  <si>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</si>
  <si>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</si>
  <si>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</si>
  <si>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</si>
  <si>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</si>
  <si>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</si>
  <si>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</si>
  <si>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</si>
  <si>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</si>
  <si>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</si>
  <si>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</si>
  <si>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</si>
  <si>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</si>
  <si>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</si>
  <si>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</si>
  <si>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</si>
  <si>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</si>
  <si>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</si>
  <si>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</si>
  <si>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</si>
  <si>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</si>
  <si>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</si>
  <si>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</si>
  <si>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</si>
  <si>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</si>
  <si>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</si>
  <si>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</si>
  <si>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</si>
  <si>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</si>
  <si>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</si>
  <si>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</si>
  <si>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</si>
  <si>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</si>
  <si>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</si>
  <si>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</si>
  <si>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</si>
  <si>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</si>
  <si>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</si>
  <si>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</si>
  <si>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</si>
  <si>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</si>
  <si>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</si>
  <si>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</si>
  <si>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</si>
  <si>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</si>
  <si>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</si>
  <si>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</si>
  <si>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</si>
  <si>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</si>
  <si>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</si>
  <si>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</si>
  <si>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</si>
  <si>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</si>
  <si>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</si>
  <si>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</si>
  <si>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</si>
  <si>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</si>
  <si>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</si>
  <si>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</si>
  <si>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</si>
  <si>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</si>
  <si>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</si>
  <si>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</si>
  <si>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</si>
  <si>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</si>
  <si>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</si>
  <si>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</si>
  <si>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</si>
  <si>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</si>
  <si>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</si>
  <si>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</si>
  <si>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</si>
  <si>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</si>
  <si>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</si>
  <si>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</si>
  <si>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</si>
  <si>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</si>
  <si>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</si>
  <si>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</si>
  <si>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</si>
  <si>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</si>
  <si>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</si>
  <si>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</si>
  <si>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</si>
  <si>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</si>
  <si>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</si>
  <si>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</si>
  <si>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</si>
  <si>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</si>
  <si>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</si>
  <si>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</si>
  <si>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</si>
  <si>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</si>
  <si>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</si>
  <si>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</si>
  <si>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</si>
  <si>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</si>
  <si>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</si>
  <si>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</si>
  <si>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</si>
  <si>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</si>
  <si>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</si>
  <si>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</si>
  <si>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</si>
  <si>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</si>
  <si>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</si>
  <si>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</si>
  <si>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</si>
  <si>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</si>
  <si>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</si>
  <si>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</si>
  <si>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</si>
  <si>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</si>
  <si>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</si>
  <si>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</si>
  <si>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</si>
  <si>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</si>
  <si>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</si>
  <si>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</si>
  <si>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</si>
  <si>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</si>
  <si>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</si>
  <si>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</si>
  <si>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</si>
  <si>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</si>
  <si>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</si>
  <si>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</si>
  <si>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</si>
  <si>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</si>
  <si>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</si>
  <si>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</si>
  <si>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</si>
  <si>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</si>
  <si>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</si>
  <si>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</si>
  <si>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</si>
  <si>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</si>
  <si>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</si>
  <si>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</si>
  <si>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</si>
  <si>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</si>
  <si>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</si>
  <si>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</si>
  <si>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</si>
  <si>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</si>
  <si>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</si>
  <si>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</si>
  <si>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</si>
  <si>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</si>
  <si>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</si>
  <si>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</si>
  <si>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</si>
  <si>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</si>
  <si>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</si>
  <si>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</si>
  <si>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</si>
  <si>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</si>
  <si>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</si>
  <si>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</si>
  <si>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</si>
  <si>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</si>
  <si>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</si>
  <si>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</si>
  <si>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</si>
  <si>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</si>
  <si>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</si>
  <si>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</si>
  <si>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</si>
  <si>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</si>
  <si>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</si>
  <si>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</si>
  <si>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</si>
  <si>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</si>
  <si>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</si>
  <si>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</si>
  <si>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</si>
  <si>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</si>
  <si>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</si>
  <si>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</si>
  <si>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</si>
  <si>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</si>
  <si>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</si>
  <si>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</si>
  <si>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</si>
  <si>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</si>
  <si>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</si>
  <si>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</si>
  <si>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</si>
  <si>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</si>
  <si>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</si>
  <si>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</si>
  <si>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</si>
  <si>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</si>
  <si>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</si>
  <si>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</si>
  <si>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</si>
  <si>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</si>
  <si>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</si>
  <si>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</si>
  <si>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</si>
  <si>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</si>
  <si>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</si>
  <si>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</si>
  <si>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</si>
  <si>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</si>
  <si>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</si>
  <si>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</si>
  <si>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</si>
  <si>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</si>
  <si>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</si>
  <si>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</si>
  <si>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</si>
  <si>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</si>
  <si>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</si>
  <si>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</si>
  <si>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</si>
  <si>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</si>
  <si>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</si>
  <si>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</si>
  <si>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</si>
  <si>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</si>
  <si>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</si>
  <si>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</si>
  <si>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</si>
  <si>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</si>
  <si>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</si>
  <si>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</si>
  <si>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</si>
  <si>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</si>
  <si>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</si>
  <si>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</si>
  <si>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</si>
  <si>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</si>
  <si>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</si>
  <si>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</si>
  <si>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</si>
  <si>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</si>
  <si>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</si>
  <si>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</si>
  <si>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</si>
  <si>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</si>
  <si>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</si>
  <si>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</si>
  <si>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</si>
  <si>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</si>
  <si>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</si>
  <si>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</si>
  <si>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</si>
  <si>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</si>
  <si>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</si>
  <si>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</si>
  <si>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</si>
  <si>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</si>
  <si>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</si>
  <si>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</si>
  <si>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</si>
  <si>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</si>
  <si>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</si>
  <si>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</si>
  <si>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</si>
  <si>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</si>
  <si>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</si>
  <si>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</si>
  <si>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</si>
  <si>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</si>
  <si>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</si>
  <si>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</si>
  <si>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</si>
  <si>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</si>
  <si>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</si>
  <si>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</si>
  <si>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</si>
  <si>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</si>
  <si>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</si>
  <si>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</si>
  <si>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</si>
  <si>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</si>
  <si>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</si>
  <si>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</si>
  <si>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</si>
  <si>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</si>
  <si>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</si>
  <si>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</si>
  <si>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</si>
  <si>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</si>
  <si>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</si>
  <si>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</si>
  <si>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</si>
  <si>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</si>
  <si>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</si>
  <si>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</si>
  <si>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</si>
  <si>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</si>
  <si>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</si>
  <si>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</si>
  <si>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</si>
  <si>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</si>
  <si>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</si>
  <si>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</si>
  <si>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</si>
  <si>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</si>
  <si>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</si>
  <si>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</si>
  <si>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</si>
  <si>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</si>
  <si>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</si>
  <si>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</si>
  <si>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</si>
  <si>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</si>
  <si>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</si>
  <si>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</si>
  <si>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</si>
  <si>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</si>
  <si>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</si>
  <si>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</si>
  <si>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</si>
  <si>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</si>
  <si>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</si>
  <si>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</si>
  <si>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</si>
  <si>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</si>
  <si>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</si>
  <si>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</si>
  <si>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</si>
  <si>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</si>
  <si>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</si>
  <si>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</si>
  <si>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</si>
  <si>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</si>
  <si>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</si>
  <si>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</si>
  <si>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</si>
  <si>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</si>
  <si>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</si>
  <si>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</si>
  <si>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</si>
  <si>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</si>
  <si>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</si>
  <si>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</si>
  <si>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</si>
  <si>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</si>
  <si>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</si>
  <si>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</si>
  <si>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</si>
  <si>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</si>
  <si>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</si>
  <si>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</si>
  <si>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</si>
  <si>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</si>
  <si>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</si>
  <si>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</si>
  <si>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</si>
  <si>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</si>
  <si>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</si>
  <si>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</si>
  <si>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</si>
  <si>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</si>
  <si>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</si>
  <si>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</si>
  <si>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</si>
  <si>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</si>
  <si>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</si>
  <si>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</si>
  <si>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</si>
  <si>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</si>
  <si>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</si>
  <si>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</si>
  <si>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</si>
  <si>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</si>
  <si>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</si>
  <si>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</si>
  <si>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</si>
  <si>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</si>
  <si>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</si>
  <si>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</si>
  <si>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</si>
  <si>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</si>
  <si>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</si>
  <si>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</si>
  <si>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</si>
  <si>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</si>
  <si>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</si>
  <si>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</si>
  <si>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</si>
  <si>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</si>
  <si>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</si>
  <si>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</si>
  <si>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</si>
  <si>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</si>
  <si>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</si>
  <si>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</si>
  <si>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</si>
  <si>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</si>
  <si>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</si>
  <si>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</si>
  <si>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</si>
  <si>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</si>
  <si>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</si>
  <si>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</si>
  <si>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</si>
  <si>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</si>
  <si>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</si>
  <si>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</si>
  <si>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</si>
  <si>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</si>
  <si>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</si>
  <si>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</si>
  <si>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</si>
  <si>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</si>
  <si>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</si>
  <si>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</si>
  <si>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</si>
  <si>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</si>
  <si>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</si>
  <si>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</si>
  <si>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</si>
  <si>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</si>
  <si>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</si>
  <si>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</si>
  <si>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</si>
  <si>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</si>
  <si>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</si>
  <si>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</si>
  <si>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</si>
  <si>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</si>
  <si>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</si>
  <si>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</si>
  <si>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</si>
  <si>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</si>
  <si>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</si>
  <si>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</si>
  <si>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</si>
  <si>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</si>
  <si>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</si>
  <si>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</si>
  <si>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</si>
  <si>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</si>
  <si>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</si>
  <si>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</si>
  <si>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</si>
  <si>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</si>
  <si>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</si>
  <si>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</si>
  <si>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</si>
  <si>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</si>
  <si>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</si>
  <si>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</si>
  <si>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</si>
  <si>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</si>
  <si>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</si>
  <si>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</si>
  <si>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</si>
  <si>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</si>
  <si>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</si>
  <si>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</si>
  <si>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</si>
  <si>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</si>
  <si>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</si>
  <si>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</si>
  <si>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</si>
  <si>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</si>
  <si>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</si>
  <si>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</si>
  <si>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</si>
  <si>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</si>
  <si>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</si>
  <si>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</si>
  <si>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</si>
  <si>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</si>
  <si>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</si>
  <si>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</si>
  <si>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</si>
  <si>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</si>
  <si>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</si>
  <si>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</si>
  <si>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</si>
  <si>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</si>
  <si>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</si>
  <si>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</si>
  <si>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</si>
  <si>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</si>
  <si>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</si>
  <si>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</si>
  <si>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</si>
  <si>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</si>
  <si>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</si>
  <si>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</si>
  <si>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</si>
  <si>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</si>
  <si>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</si>
  <si>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</si>
  <si>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</si>
  <si>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</si>
  <si>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</si>
  <si>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</si>
  <si>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</si>
  <si>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</si>
  <si>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</si>
  <si>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</si>
  <si>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</si>
  <si>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</si>
  <si>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</si>
  <si>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</si>
  <si>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</si>
  <si>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</si>
  <si>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</si>
  <si>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</si>
  <si>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</si>
  <si>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</si>
  <si>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</si>
  <si>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</si>
  <si>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</si>
  <si>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</si>
  <si>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</si>
  <si>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</si>
  <si>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</si>
  <si>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</si>
  <si>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</si>
  <si>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</si>
  <si>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</si>
  <si>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</si>
  <si>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</si>
  <si>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</si>
  <si>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</si>
  <si>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</si>
  <si>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</si>
  <si>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</si>
  <si>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</si>
  <si>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</si>
  <si>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</si>
  <si>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</si>
  <si>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</si>
  <si>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</si>
  <si>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</si>
  <si>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</si>
  <si>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</si>
  <si>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</si>
  <si>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</si>
  <si>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</si>
  <si>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</si>
  <si>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</si>
  <si>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</si>
  <si>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</si>
  <si>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</si>
  <si>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</si>
  <si>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</si>
  <si>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</si>
  <si>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</si>
  <si>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</si>
  <si>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</si>
  <si>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</si>
  <si>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</si>
  <si>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</si>
  <si>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</si>
  <si>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</si>
  <si>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</si>
  <si>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</si>
  <si>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</si>
  <si>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</si>
  <si>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</si>
  <si>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</si>
  <si>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</si>
  <si>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</si>
  <si>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</si>
  <si>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</si>
  <si>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</si>
  <si>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</si>
  <si>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</si>
  <si>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</si>
  <si>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</si>
  <si>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</si>
  <si>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</si>
  <si>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</si>
  <si>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</si>
  <si>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</si>
  <si>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</si>
  <si>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</si>
  <si>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</si>
  <si>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</si>
  <si>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</si>
  <si>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</si>
  <si>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</si>
  <si>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</si>
  <si>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</si>
  <si>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</si>
  <si>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</si>
  <si>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</si>
  <si>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</si>
  <si>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</si>
  <si>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</si>
  <si>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</si>
  <si>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</si>
  <si>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</si>
  <si>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</si>
  <si>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</si>
  <si>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</si>
  <si>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</si>
  <si>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</si>
  <si>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</si>
  <si>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</si>
  <si>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</si>
  <si>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</si>
  <si>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</si>
  <si>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</si>
  <si>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</si>
  <si>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</si>
  <si>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</si>
  <si>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</si>
  <si>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</si>
  <si>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</si>
  <si>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</si>
  <si>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</si>
  <si>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</si>
  <si>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</si>
  <si>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</si>
  <si>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</si>
  <si>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</si>
  <si>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</si>
  <si>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</si>
  <si>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</si>
  <si>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</si>
  <si>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</si>
  <si>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</si>
  <si>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</si>
  <si>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</si>
  <si>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</si>
  <si>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</si>
  <si>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</si>
  <si>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</si>
  <si>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</si>
  <si>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</si>
  <si>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</si>
  <si>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</si>
  <si>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</si>
  <si>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</si>
  <si>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</si>
  <si>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</si>
  <si>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</si>
  <si>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</si>
  <si>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</si>
  <si>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</si>
  <si>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</si>
  <si>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</si>
  <si>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</si>
  <si>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</si>
  <si>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</si>
  <si>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</si>
  <si>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</si>
  <si>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</si>
  <si>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</si>
  <si>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</si>
  <si>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</si>
  <si>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</si>
  <si>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</si>
  <si>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</si>
  <si>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</si>
  <si>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</si>
  <si>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</si>
  <si>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</si>
  <si>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</si>
  <si>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</si>
  <si>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</si>
  <si>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</si>
  <si>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</si>
  <si>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</si>
  <si>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</si>
  <si>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</si>
  <si>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</si>
  <si>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</si>
  <si>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</si>
  <si>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</si>
  <si>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</si>
  <si>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</si>
  <si>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</si>
  <si>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</si>
  <si>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</si>
  <si>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</si>
  <si>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</si>
  <si>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</si>
  <si>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</si>
  <si>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</si>
  <si>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</si>
  <si>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</si>
  <si>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</si>
  <si>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</si>
  <si>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</si>
  <si>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</si>
  <si>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</si>
  <si>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</si>
  <si>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</si>
  <si>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</si>
  <si>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</si>
  <si>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</si>
  <si>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</si>
  <si>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</si>
  <si>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</si>
  <si>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</si>
  <si>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</si>
  <si>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</si>
  <si>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</si>
  <si>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</si>
  <si>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</si>
  <si>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</si>
  <si>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</si>
  <si>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</si>
  <si>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</si>
  <si>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</si>
  <si>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</si>
  <si>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</si>
  <si>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</si>
  <si>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</si>
  <si>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</si>
  <si>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</si>
  <si>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</si>
  <si>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</si>
  <si>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</si>
  <si>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</si>
  <si>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</si>
  <si>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</si>
  <si>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</si>
  <si>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</si>
  <si>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</si>
  <si>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</si>
  <si>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</si>
  <si>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</si>
  <si>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</si>
  <si>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</si>
  <si>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</si>
  <si>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</si>
  <si>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</si>
  <si>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</si>
  <si>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</si>
  <si>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</si>
  <si>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</si>
  <si>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</si>
  <si>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</si>
  <si>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</si>
  <si>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</si>
  <si>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</si>
  <si>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</si>
  <si>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</si>
  <si>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</si>
  <si>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</si>
  <si>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</si>
  <si>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</si>
  <si>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</si>
  <si>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</si>
  <si>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</si>
  <si>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</si>
  <si>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</si>
  <si>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</si>
  <si>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</si>
  <si>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</si>
  <si>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</si>
  <si>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</si>
  <si>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</si>
  <si>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</si>
  <si>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</si>
  <si>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</si>
  <si>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</si>
  <si>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</si>
  <si>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</si>
  <si>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</si>
  <si>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</si>
  <si>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</si>
  <si>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</si>
  <si>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</si>
  <si>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</si>
  <si>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</si>
  <si>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</si>
  <si>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</si>
  <si>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</si>
  <si>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</si>
  <si>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</si>
  <si>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</si>
  <si>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</si>
  <si>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</si>
  <si>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</si>
  <si>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</si>
  <si>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</si>
  <si>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</si>
  <si>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</si>
  <si>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</si>
  <si>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</si>
  <si>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</si>
  <si>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</si>
  <si>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</si>
  <si>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</si>
  <si>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</si>
  <si>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</si>
  <si>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</si>
  <si>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</si>
  <si>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</si>
  <si>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</si>
  <si>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</si>
  <si>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</si>
  <si>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</si>
  <si>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</si>
  <si>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</si>
  <si>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</si>
  <si>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</si>
  <si>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</si>
  <si>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</si>
  <si>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</si>
  <si>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</si>
  <si>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</si>
  <si>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</si>
  <si>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</si>
  <si>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</si>
  <si>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</si>
  <si>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</si>
  <si>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</si>
  <si>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</si>
  <si>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</si>
  <si>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</si>
  <si>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</si>
  <si>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</si>
  <si>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</si>
  <si>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</si>
  <si>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</si>
  <si>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</si>
  <si>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</si>
  <si>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</si>
  <si>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</si>
  <si>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</si>
  <si>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</si>
  <si>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</si>
  <si>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</si>
  <si>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</si>
  <si>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</si>
  <si>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</si>
  <si>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</si>
  <si>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</si>
  <si>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</si>
  <si>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</si>
  <si>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</si>
  <si>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</si>
  <si>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</si>
  <si>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</si>
  <si>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</si>
  <si>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</si>
  <si>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</si>
  <si>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</si>
  <si>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</si>
  <si>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</si>
  <si>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</si>
  <si>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</si>
  <si>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</si>
  <si>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</si>
  <si>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</si>
  <si>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</si>
  <si>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</si>
  <si>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</si>
  <si>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</si>
  <si>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</si>
  <si>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</si>
  <si>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</si>
  <si>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</si>
  <si>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</si>
  <si>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</si>
  <si>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</si>
  <si>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</si>
  <si>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</si>
  <si>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</si>
  <si>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</si>
  <si>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</si>
  <si>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</si>
  <si>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</si>
  <si>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</si>
  <si>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</si>
  <si>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</si>
  <si>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</si>
  <si>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</si>
  <si>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</si>
  <si>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</si>
  <si>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</si>
  <si>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</si>
  <si>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</si>
  <si>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</si>
  <si>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</si>
  <si>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</si>
  <si>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</si>
  <si>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</si>
  <si>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</si>
  <si>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</si>
  <si>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</si>
  <si>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</si>
  <si>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</si>
  <si>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</si>
  <si>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</si>
  <si>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</si>
  <si>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</si>
  <si>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</si>
  <si>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</si>
  <si>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</si>
  <si>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</si>
  <si>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</si>
  <si>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</si>
  <si>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</si>
  <si>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</si>
  <si>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</si>
  <si>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</si>
  <si>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</si>
  <si>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</si>
  <si>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</si>
  <si>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</si>
  <si>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</si>
  <si>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</si>
  <si>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</si>
  <si>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</si>
  <si>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</si>
  <si>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</si>
  <si>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</si>
  <si>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</si>
  <si>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</si>
  <si>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</si>
  <si>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</si>
  <si>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</si>
  <si>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</si>
  <si>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</si>
  <si>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</si>
  <si>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</si>
  <si>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</si>
  <si>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</si>
  <si>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</si>
  <si>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</si>
  <si>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</si>
  <si>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</si>
  <si>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</si>
  <si>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</si>
  <si>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</si>
  <si>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</si>
  <si>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</si>
  <si>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</si>
  <si>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</si>
  <si>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</si>
  <si>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</si>
  <si>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</si>
  <si>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</si>
  <si>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</si>
  <si>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</si>
  <si>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</si>
  <si>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</si>
  <si>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</si>
  <si>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</si>
  <si>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</si>
  <si>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</si>
  <si>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</si>
  <si>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</si>
  <si>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</si>
  <si>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</si>
  <si>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</si>
  <si>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</si>
  <si>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</si>
  <si>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</si>
  <si>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</si>
  <si>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</si>
  <si>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</si>
  <si>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</si>
  <si>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</si>
  <si>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</si>
  <si>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</si>
  <si>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</si>
  <si>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</si>
  <si>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</si>
  <si>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</si>
  <si>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</si>
  <si>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</si>
  <si>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</si>
  <si>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</si>
  <si>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</si>
  <si>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</si>
  <si>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</si>
  <si>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</si>
  <si>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</si>
  <si>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</si>
  <si>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</si>
  <si>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</si>
  <si>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</si>
  <si>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</si>
  <si>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</si>
  <si>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</si>
  <si>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</si>
  <si>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</si>
  <si>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</si>
  <si>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</si>
  <si>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</si>
  <si>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</si>
  <si>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</si>
  <si>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</si>
  <si>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</si>
  <si>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</si>
  <si>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</si>
  <si>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</si>
  <si>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</si>
  <si>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</si>
  <si>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</si>
  <si>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</si>
  <si>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</si>
  <si>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</si>
  <si>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</si>
  <si>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</si>
  <si>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</si>
  <si>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</si>
  <si>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</si>
  <si>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</si>
  <si>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</si>
  <si>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</si>
  <si>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</si>
  <si>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</si>
  <si>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</si>
  <si>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</si>
  <si>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</si>
  <si>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</si>
  <si>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</si>
  <si>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</si>
  <si>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</si>
  <si>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</si>
  <si>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</si>
  <si>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</si>
  <si>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</si>
  <si>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</si>
  <si>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</si>
  <si>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</si>
  <si>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</si>
  <si>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</si>
  <si>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</si>
  <si>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</si>
  <si>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</si>
  <si>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</si>
  <si>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</si>
  <si>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</si>
  <si>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</si>
  <si>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</si>
  <si>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</si>
  <si>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</si>
  <si>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</si>
  <si>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</si>
  <si>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</si>
  <si>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</si>
  <si>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</si>
  <si>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</si>
  <si>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</si>
  <si>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</si>
  <si>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</si>
  <si>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</si>
  <si>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</si>
  <si>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</si>
  <si>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</si>
  <si>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</si>
  <si>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</si>
  <si>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</si>
  <si>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</si>
  <si>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</si>
  <si>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</si>
  <si>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</si>
  <si>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</si>
  <si>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</si>
  <si>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</si>
  <si>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</si>
  <si>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</si>
  <si>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</si>
  <si>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</si>
  <si>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</si>
  <si>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</si>
  <si>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</si>
  <si>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</si>
  <si>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</si>
  <si>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</si>
  <si>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</si>
  <si>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</si>
  <si>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</si>
  <si>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</si>
  <si>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</si>
  <si>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</si>
  <si>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</si>
  <si>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</si>
  <si>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</si>
  <si>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</si>
  <si>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</si>
  <si>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</si>
  <si>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</si>
  <si>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</si>
  <si>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</si>
  <si>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</si>
  <si>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</si>
  <si>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</si>
  <si>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</si>
  <si>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</si>
  <si>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</si>
  <si>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</si>
  <si>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</si>
  <si>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</si>
  <si>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</si>
  <si>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</si>
  <si>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</si>
  <si>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</si>
  <si>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</si>
  <si>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</si>
  <si>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</si>
  <si>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</si>
  <si>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</si>
  <si>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</si>
  <si>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</si>
  <si>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</si>
  <si>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</si>
  <si>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</si>
  <si>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</si>
  <si>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</si>
  <si>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</si>
  <si>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</si>
  <si>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</si>
  <si>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</si>
  <si>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</si>
  <si>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</si>
  <si>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</si>
  <si>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</si>
  <si>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</si>
  <si>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</si>
  <si>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</si>
  <si>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</si>
  <si>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</si>
  <si>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</si>
  <si>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</si>
  <si>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</si>
  <si>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</si>
  <si>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</si>
  <si>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</si>
  <si>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</si>
  <si>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</si>
  <si>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</si>
  <si>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</si>
  <si>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</si>
  <si>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</si>
  <si>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</si>
  <si>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</si>
  <si>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</si>
  <si>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</si>
  <si>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</si>
  <si>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</si>
  <si>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</si>
  <si>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</si>
  <si>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</si>
  <si>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</si>
  <si>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</si>
  <si>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</si>
  <si>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</si>
  <si>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</si>
  <si>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</si>
  <si>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</si>
  <si>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</si>
  <si>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</si>
  <si>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</si>
  <si>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</si>
  <si>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</si>
  <si>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</si>
  <si>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</si>
  <si>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</si>
  <si>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</si>
  <si>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</si>
  <si>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</si>
  <si>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</si>
  <si>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</si>
  <si>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</si>
  <si>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</si>
  <si>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</si>
  <si>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</si>
  <si>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</si>
  <si>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</si>
  <si>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</si>
  <si>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</si>
  <si>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</si>
  <si>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</si>
  <si>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</si>
  <si>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</si>
  <si>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</si>
  <si>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</si>
  <si>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</si>
  <si>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</si>
  <si>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</si>
  <si>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</si>
  <si>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</si>
  <si>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</si>
  <si>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</si>
  <si>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</si>
  <si>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</si>
  <si>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</si>
  <si>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</si>
  <si>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</si>
  <si>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</si>
  <si>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</si>
  <si>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</si>
  <si>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</si>
  <si>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</si>
  <si>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</si>
  <si>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</si>
  <si>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</si>
  <si>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</si>
  <si>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</si>
  <si>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</si>
  <si>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</si>
  <si>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</si>
  <si>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</si>
  <si>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</si>
  <si>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</si>
  <si>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</si>
  <si>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</si>
  <si>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</si>
  <si>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</si>
  <si>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</si>
  <si>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</si>
  <si>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</si>
  <si>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</si>
  <si>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</si>
  <si>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</si>
  <si>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</si>
  <si>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</si>
  <si>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</si>
  <si>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</si>
  <si>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</si>
  <si>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</si>
  <si>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</si>
  <si>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</si>
  <si>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</si>
  <si>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</si>
  <si>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</si>
  <si>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</si>
  <si>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</si>
  <si>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</si>
  <si>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</si>
  <si>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</si>
  <si>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</si>
  <si>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</si>
  <si>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</si>
  <si>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</si>
  <si>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</si>
  <si>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</si>
  <si>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</si>
  <si>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</si>
  <si>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</si>
  <si>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</si>
  <si>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</si>
  <si>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</si>
  <si>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</si>
  <si>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</si>
  <si>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</si>
  <si>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</si>
  <si>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</si>
  <si>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</si>
  <si>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</si>
  <si>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</si>
  <si>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</si>
  <si>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</si>
  <si>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</si>
  <si>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</si>
  <si>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</si>
  <si>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</si>
  <si>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</si>
  <si>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</si>
  <si>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</si>
  <si>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</si>
  <si>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</si>
  <si>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</si>
  <si>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</si>
  <si>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</si>
  <si>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</si>
  <si>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</si>
  <si>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</si>
  <si>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</si>
  <si>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</si>
  <si>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</si>
  <si>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</si>
  <si>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</si>
  <si>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</si>
  <si>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</si>
  <si>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</si>
  <si>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</si>
  <si>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</si>
  <si>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</si>
  <si>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</si>
  <si>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</si>
  <si>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</si>
  <si>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</si>
  <si>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</si>
  <si>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</si>
  <si>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</si>
  <si>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</si>
  <si>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</si>
  <si>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</si>
  <si>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</si>
  <si>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</si>
  <si>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</si>
  <si>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</si>
  <si>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</si>
  <si>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</si>
  <si>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</si>
  <si>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</si>
  <si>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</si>
  <si>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</si>
  <si>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</si>
  <si>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</si>
  <si>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</si>
  <si>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</si>
  <si>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</si>
  <si>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</si>
  <si>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</si>
  <si>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</si>
  <si>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</si>
  <si>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</si>
  <si>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</si>
  <si>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</si>
  <si>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</si>
  <si>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</si>
  <si>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</si>
  <si>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</si>
  <si>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</si>
  <si>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</si>
  <si>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</si>
  <si>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</si>
  <si>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</si>
  <si>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</si>
  <si>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</si>
  <si>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</si>
  <si>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</si>
  <si>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</si>
  <si>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</si>
  <si>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</si>
  <si>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</si>
  <si>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</si>
  <si>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</si>
  <si>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</si>
  <si>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</si>
  <si>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</si>
  <si>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</si>
  <si>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</si>
  <si>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</si>
  <si>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</si>
  <si>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</si>
  <si>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</si>
  <si>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</si>
  <si>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</si>
  <si>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</si>
  <si>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</si>
  <si>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</si>
  <si>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</si>
  <si>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</si>
  <si>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</si>
  <si>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</si>
  <si>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</si>
  <si>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</si>
  <si>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</si>
  <si>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</si>
  <si>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</si>
  <si>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</si>
  <si>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</si>
  <si>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</si>
  <si>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</si>
  <si>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</si>
  <si>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</si>
  <si>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</si>
  <si>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</si>
  <si>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</si>
  <si>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</si>
  <si>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</si>
  <si>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</si>
  <si>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</si>
  <si>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</si>
  <si>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</si>
  <si>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</si>
  <si>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</si>
  <si>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</si>
  <si>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</si>
  <si>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</si>
  <si>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</si>
  <si>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</si>
  <si>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</si>
  <si>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</si>
  <si>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</si>
  <si>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</si>
  <si>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</si>
  <si>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</si>
  <si>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</si>
  <si>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</si>
  <si>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</si>
  <si>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</si>
  <si>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</si>
  <si>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</si>
  <si>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</si>
  <si>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</si>
  <si>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</si>
  <si>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</si>
  <si>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</si>
  <si>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</si>
  <si>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</si>
  <si>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</si>
  <si>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</si>
  <si>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</si>
  <si>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</si>
  <si>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</si>
  <si>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</si>
  <si>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</si>
  <si>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</si>
  <si>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</si>
  <si>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</si>
  <si>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</si>
  <si>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</si>
  <si>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</si>
  <si>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</si>
  <si>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</si>
  <si>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</si>
  <si>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</si>
  <si>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</si>
  <si>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</si>
  <si>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</si>
  <si>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</si>
  <si>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</si>
  <si>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</si>
  <si>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</si>
  <si>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</si>
  <si>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</si>
  <si>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</si>
  <si>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</si>
  <si>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</si>
  <si>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</si>
  <si>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</si>
  <si>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</si>
  <si>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</si>
  <si>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</si>
  <si>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</si>
  <si>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</si>
  <si>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</si>
  <si>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</si>
  <si>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</si>
  <si>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</si>
  <si>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</si>
  <si>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</si>
  <si>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</si>
  <si>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</si>
  <si>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</si>
  <si>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</si>
  <si>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</si>
  <si>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</si>
  <si>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</si>
  <si>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</si>
  <si>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</si>
  <si>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</si>
  <si>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</si>
  <si>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</si>
  <si>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</si>
  <si>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</si>
  <si>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</si>
  <si>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</si>
  <si>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</si>
  <si>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</si>
  <si>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</si>
  <si>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</si>
  <si>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</si>
  <si>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</si>
  <si>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</si>
  <si>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</si>
  <si>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</si>
  <si>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</si>
  <si>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</si>
  <si>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</si>
  <si>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</si>
  <si>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</si>
  <si>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</si>
  <si>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</si>
  <si>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</si>
  <si>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</si>
  <si>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</si>
  <si>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</si>
  <si>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</si>
  <si>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</si>
  <si>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</si>
  <si>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</si>
  <si>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</si>
  <si>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</si>
  <si>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</si>
  <si>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</si>
  <si>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</si>
  <si>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</si>
  <si>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</si>
  <si>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</si>
  <si>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</si>
  <si>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</si>
  <si>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</si>
  <si>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</si>
  <si>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</si>
  <si>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</si>
  <si>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</si>
  <si>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</si>
  <si>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</si>
  <si>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</si>
  <si>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</si>
  <si>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</si>
  <si>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</si>
  <si>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</si>
  <si>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</si>
  <si>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</si>
  <si>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</si>
  <si>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</si>
  <si>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</si>
  <si>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</si>
  <si>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</si>
  <si>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</si>
  <si>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</si>
  <si>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</si>
  <si>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</si>
  <si>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</si>
  <si>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</si>
  <si>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</si>
  <si>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</si>
  <si>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</si>
  <si>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</si>
  <si>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</si>
  <si>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</si>
  <si>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</si>
  <si>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</si>
  <si>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</si>
  <si>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</si>
  <si>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</si>
  <si>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</si>
  <si>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</si>
  <si>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</si>
  <si>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</si>
  <si>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</si>
  <si>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</si>
  <si>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</si>
  <si>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</si>
  <si>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</si>
  <si>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</si>
  <si>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</si>
  <si>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</si>
  <si>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</si>
  <si>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</si>
  <si>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</si>
  <si>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</si>
  <si>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</si>
  <si>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</si>
  <si>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</si>
  <si>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</si>
  <si>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</si>
  <si>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</si>
  <si>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</si>
  <si>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</si>
  <si>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</si>
  <si>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</si>
  <si>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</si>
  <si>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</si>
  <si>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</si>
  <si>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</si>
  <si>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</si>
  <si>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</si>
  <si>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</si>
  <si>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</si>
  <si>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</si>
  <si>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</si>
  <si>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</si>
  <si>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</si>
  <si>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</si>
  <si>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</si>
  <si>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</si>
  <si>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</si>
  <si>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</si>
  <si>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</si>
  <si>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</si>
  <si>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</si>
  <si>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</si>
  <si>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</si>
  <si>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</si>
  <si>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</si>
  <si>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</si>
  <si>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</si>
  <si>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</si>
  <si>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</si>
  <si>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</si>
  <si>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</si>
  <si>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</si>
  <si>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</si>
  <si>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</si>
  <si>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</si>
  <si>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</si>
  <si>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</si>
  <si>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</si>
  <si>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</si>
  <si>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</si>
  <si>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</si>
  <si>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</si>
  <si>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</si>
  <si>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</si>
  <si>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</si>
  <si>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</si>
  <si>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</si>
  <si>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</si>
  <si>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</si>
  <si>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</si>
  <si>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</si>
  <si>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</si>
  <si>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</si>
  <si>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</si>
  <si>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</si>
  <si>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</si>
  <si>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</si>
  <si>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</si>
  <si>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</si>
  <si>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</si>
  <si>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</si>
  <si>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</si>
  <si>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</si>
  <si>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</si>
  <si>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</si>
  <si>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</si>
  <si>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</si>
  <si>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</si>
  <si>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</si>
  <si>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</si>
  <si>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</si>
  <si>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</si>
  <si>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</si>
  <si>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</si>
  <si>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</si>
  <si>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</si>
  <si>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</si>
  <si>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</si>
  <si>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</si>
  <si>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</si>
  <si>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</si>
  <si>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</si>
  <si>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</si>
  <si>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</si>
  <si>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</si>
  <si>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</si>
  <si>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</si>
  <si>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</si>
  <si>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</si>
  <si>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</si>
  <si>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</si>
  <si>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</si>
  <si>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</si>
  <si>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</si>
  <si>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</si>
  <si>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</si>
  <si>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</si>
  <si>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</si>
  <si>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</si>
  <si>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</si>
  <si>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</si>
  <si>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</si>
  <si>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</si>
  <si>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</si>
  <si>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</si>
  <si>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</si>
  <si>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</si>
  <si>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</si>
  <si>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</si>
  <si>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</si>
  <si>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</si>
  <si>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</si>
  <si>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</si>
  <si>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</si>
  <si>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</si>
  <si>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</si>
  <si>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</si>
  <si>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</si>
  <si>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</si>
  <si>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</si>
  <si>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</si>
  <si>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</si>
  <si>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</si>
  <si>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</si>
  <si>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</si>
  <si>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</si>
  <si>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</si>
  <si>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</si>
  <si>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</si>
  <si>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</si>
  <si>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</si>
  <si>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</si>
  <si>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</si>
  <si>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</si>
  <si>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</si>
  <si>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</si>
  <si>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</si>
  <si>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</si>
  <si>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</si>
  <si>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</si>
  <si>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</si>
  <si>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</si>
  <si>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</si>
  <si>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</si>
  <si>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</si>
  <si>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</si>
  <si>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</si>
  <si>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</si>
  <si>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</si>
  <si>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</si>
  <si>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</si>
  <si>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</si>
  <si>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</si>
  <si>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</si>
  <si>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</si>
  <si>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</si>
  <si>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</si>
  <si>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</si>
  <si>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</si>
  <si>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</si>
  <si>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</si>
  <si>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</si>
  <si>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</si>
  <si>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</si>
  <si>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</si>
  <si>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</si>
  <si>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</si>
  <si>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</si>
  <si>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</si>
  <si>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</si>
  <si>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</si>
  <si>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</si>
  <si>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</si>
  <si>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</si>
  <si>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</si>
  <si>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</si>
  <si>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</si>
  <si>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</si>
  <si>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</si>
  <si>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</si>
  <si>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</si>
  <si>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</si>
  <si>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</si>
  <si>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</si>
  <si>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</si>
  <si>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</si>
  <si>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</si>
  <si>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</si>
  <si>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</si>
  <si>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</si>
  <si>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</si>
  <si>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</si>
  <si>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</si>
  <si>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</si>
  <si>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</si>
  <si>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</si>
  <si>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</si>
  <si>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</si>
  <si>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</si>
  <si>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</si>
  <si>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</si>
  <si>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</si>
  <si>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</si>
  <si>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</si>
  <si>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</si>
  <si>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</si>
  <si>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</si>
  <si>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</si>
  <si>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</si>
  <si>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</si>
  <si>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</si>
  <si>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</si>
  <si>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</si>
  <si>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</si>
  <si>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</si>
  <si>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</si>
  <si>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</si>
  <si>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</si>
  <si>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</si>
  <si>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</si>
  <si>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</si>
  <si>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</si>
  <si>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</si>
  <si>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</si>
  <si>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</si>
  <si>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</si>
  <si>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</si>
  <si>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</si>
  <si>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</si>
  <si>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</si>
  <si>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</si>
  <si>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</si>
  <si>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</si>
  <si>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</si>
  <si>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</si>
  <si>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</si>
  <si>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</si>
  <si>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</si>
  <si>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</si>
  <si>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</si>
  <si>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</si>
  <si>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</si>
  <si>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</si>
  <si>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</si>
  <si>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</si>
  <si>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</si>
  <si>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</si>
  <si>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</si>
  <si>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</si>
  <si>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</si>
  <si>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</si>
  <si>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</si>
  <si>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</si>
  <si>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</si>
  <si>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</si>
  <si>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</si>
  <si>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</si>
  <si>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</si>
  <si>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</si>
  <si>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</si>
  <si>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</si>
  <si>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</si>
  <si>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</si>
  <si>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</si>
  <si>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</si>
  <si>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</si>
  <si>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</si>
  <si>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</si>
  <si>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</si>
  <si>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</si>
  <si>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</si>
  <si>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</si>
  <si>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</si>
  <si>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</si>
  <si>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</si>
  <si>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</si>
  <si>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</si>
  <si>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</si>
  <si>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</si>
  <si>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</si>
  <si>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</si>
  <si>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</si>
  <si>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</si>
  <si>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</si>
  <si>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</si>
  <si>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</si>
  <si>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</si>
  <si>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</si>
  <si>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</si>
  <si>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</si>
  <si>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</si>
  <si>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</si>
  <si>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</si>
  <si>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</si>
  <si>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</si>
  <si>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</si>
  <si>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</si>
  <si>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</si>
  <si>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</si>
  <si>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</si>
  <si>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</si>
  <si>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</si>
  <si>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</si>
  <si>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</si>
  <si>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</si>
  <si>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</si>
  <si>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</si>
  <si>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</si>
  <si>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</si>
  <si>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</si>
  <si>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</si>
  <si>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</si>
  <si>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</si>
  <si>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</si>
  <si>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</si>
  <si>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</si>
  <si>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</si>
  <si>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</si>
  <si>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</si>
  <si>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</si>
  <si>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</si>
  <si>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</si>
  <si>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</si>
  <si>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</si>
  <si>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</si>
  <si>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</si>
  <si>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</si>
  <si>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</si>
  <si>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</si>
  <si>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</si>
  <si>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</si>
  <si>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</si>
  <si>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</si>
  <si>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</si>
  <si>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</si>
  <si>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</si>
  <si>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</si>
  <si>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</si>
  <si>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</si>
  <si>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</si>
  <si>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</si>
  <si>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</si>
  <si>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</si>
  <si>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</si>
  <si>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</si>
  <si>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</si>
  <si>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</si>
  <si>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</si>
  <si>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</si>
  <si>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</si>
  <si>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</si>
  <si>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</si>
  <si>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</si>
  <si>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</si>
  <si>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</si>
  <si>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</si>
  <si>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</si>
  <si>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</si>
  <si>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</si>
  <si>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</si>
  <si>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</si>
  <si>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</si>
  <si>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</si>
  <si>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</si>
  <si>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</si>
  <si>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</si>
  <si>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</si>
  <si>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</si>
  <si>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</si>
  <si>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</si>
  <si>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</si>
  <si>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</si>
  <si>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</si>
  <si>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</si>
  <si>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</si>
  <si>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</si>
  <si>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</si>
  <si>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</si>
  <si>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</si>
  <si>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</si>
  <si>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</si>
  <si>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</si>
  <si>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</si>
  <si>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</si>
  <si>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</si>
  <si>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</si>
  <si>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</si>
  <si>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</si>
  <si>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</si>
  <si>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</si>
  <si>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</si>
  <si>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</si>
  <si>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</si>
  <si>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</si>
  <si>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</si>
  <si>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</si>
  <si>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</si>
  <si>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</si>
  <si>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</si>
  <si>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</si>
  <si>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</si>
  <si>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</si>
  <si>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</si>
  <si>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</si>
  <si>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</si>
  <si>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</si>
  <si>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</si>
  <si>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</si>
  <si>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</si>
  <si>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</si>
  <si>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</si>
  <si>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</si>
  <si>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</si>
  <si>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</si>
  <si>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</si>
  <si>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</si>
  <si>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</si>
  <si>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</si>
  <si>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</si>
  <si>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</si>
  <si>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</si>
  <si>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</si>
  <si>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</si>
  <si>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</si>
  <si>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</si>
  <si>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</si>
  <si>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</si>
  <si>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</si>
  <si>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</si>
  <si>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</si>
  <si>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</si>
  <si>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</si>
  <si>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</si>
  <si>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</si>
  <si>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</si>
  <si>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</si>
  <si>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</si>
  <si>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</si>
  <si>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</si>
  <si>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</si>
  <si>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</si>
  <si>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</si>
  <si>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</si>
  <si>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</si>
  <si>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</si>
  <si>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</si>
  <si>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</si>
  <si>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</si>
  <si>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</si>
  <si>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</si>
  <si>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</si>
  <si>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</si>
  <si>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</si>
  <si>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</si>
  <si>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</si>
  <si>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</si>
  <si>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</si>
  <si>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</si>
  <si>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</si>
  <si>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</si>
  <si>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</si>
  <si>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</si>
  <si>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</si>
  <si>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</si>
  <si>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</si>
  <si>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</si>
  <si>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</si>
  <si>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</si>
  <si>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</si>
  <si>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</si>
  <si>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</si>
  <si>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</si>
  <si>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</si>
  <si>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</si>
  <si>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</si>
  <si>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</si>
  <si>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</si>
  <si>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</si>
  <si>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</si>
  <si>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</si>
  <si>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</si>
  <si>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</si>
  <si>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</si>
  <si>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</si>
  <si>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</si>
  <si>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</si>
  <si>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</si>
  <si>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</si>
  <si>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</si>
  <si>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</si>
  <si>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</si>
  <si>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</si>
  <si>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</si>
  <si>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</si>
  <si>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</si>
  <si>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</si>
  <si>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</si>
  <si>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</si>
  <si>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</si>
  <si>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</si>
  <si>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</si>
  <si>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</si>
  <si>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</si>
  <si>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</si>
  <si>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</si>
  <si>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</si>
  <si>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</si>
  <si>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</si>
  <si>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</si>
  <si>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</si>
  <si>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</si>
  <si>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</si>
  <si>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</si>
  <si>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</si>
  <si>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</si>
  <si>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</si>
  <si>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</si>
  <si>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</si>
  <si>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</si>
  <si>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</si>
  <si>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</si>
  <si>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</si>
  <si>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</si>
  <si>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</si>
  <si>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</si>
  <si>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</si>
  <si>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</si>
  <si>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</si>
  <si>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</si>
  <si>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</si>
  <si>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</si>
  <si>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</si>
  <si>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</si>
  <si>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</si>
  <si>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</si>
  <si>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</si>
  <si>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</si>
  <si>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</si>
  <si>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</si>
  <si>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</si>
  <si>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</si>
  <si>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</si>
  <si>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</si>
  <si>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</si>
  <si>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</si>
  <si>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</si>
  <si>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</si>
  <si>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</si>
  <si>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</si>
  <si>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</si>
  <si>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</si>
  <si>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</si>
  <si>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</si>
  <si>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</si>
  <si>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</si>
  <si>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</si>
  <si>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https://challengeelectronics.com/engineering/quality-management/</t>
  </si>
  <si>
    <t>Solder Wire, Tin Plated PCB, Terminals, and Pins</t>
  </si>
  <si>
    <t>Solder Wire</t>
  </si>
  <si>
    <t>Tin Plated PCB</t>
  </si>
  <si>
    <t>Gold Plated Springs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</si>
</sst>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1DC1E06-4DBB-47B9-A174-81666C9F62D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775618F-C356-49B1-A0BF-4C8F24482E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A43" sqref="A4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15661</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3" t="s">
        <v>15660</v>
      </c>
      <c r="E18" s="414"/>
      <c r="F18" s="414"/>
      <c r="G18" s="414"/>
      <c r="H18" s="414"/>
      <c r="I18" s="414"/>
      <c r="J18" s="41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15661</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44740</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v>1</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6" t="str">
        <f ca="1">OFFSET(L!$C$1,MATCH("Declaration"&amp;ADDRESS(ROW(),COLUMN(),4),L!$A:$A,0)-1,SL,,)</f>
        <v>Answer the Following Questions at a Company Level</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15664</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7:E87 D89:E89 D83">
    <cfRule type="expression" dxfId="86" priority="71" stopIfTrue="1">
      <formula>AND(OR($D$26="No",AND($D$26="Yes",$D$32="No")),OR($D$27="No",AND($D$27="Yes",$D$33="No")),OR($D$28="No",AND($D$28="Yes",$D$34="No")),OR($D$29="No",AND($D$29="Yes",$D$35="No")))</formula>
    </cfRule>
    <cfRule type="expression" dxfId="85" priority="72" stopIfTrue="1">
      <formula>IF(D75="",TRUE)</formula>
    </cfRule>
  </conditionalFormatting>
  <conditionalFormatting sqref="D26:E26">
    <cfRule type="expression" dxfId="84" priority="123" stopIfTrue="1">
      <formula>IF($D$26="",TRUE)</formula>
    </cfRule>
  </conditionalFormatting>
  <conditionalFormatting sqref="D27:E27">
    <cfRule type="expression" dxfId="83" priority="130" stopIfTrue="1">
      <formula>IF($D$27="",TRUE)</formula>
    </cfRule>
  </conditionalFormatting>
  <conditionalFormatting sqref="D28:E28">
    <cfRule type="expression" dxfId="82" priority="131" stopIfTrue="1">
      <formula>IF($D$28="",TRUE)</formula>
    </cfRule>
  </conditionalFormatting>
  <conditionalFormatting sqref="D29:E29">
    <cfRule type="expression" dxfId="81" priority="132" stopIfTrue="1">
      <formula>IF($D$29="",TRUE)</formula>
    </cfRule>
  </conditionalFormatting>
  <conditionalFormatting sqref="D8:J8">
    <cfRule type="expression" dxfId="80" priority="137" stopIfTrue="1">
      <formula>IF($D$8="",TRUE)</formula>
    </cfRule>
  </conditionalFormatting>
  <conditionalFormatting sqref="D9:G9">
    <cfRule type="expression" dxfId="79" priority="138" stopIfTrue="1">
      <formula>IF($D$9="",TRUE)</formula>
    </cfRule>
  </conditionalFormatting>
  <conditionalFormatting sqref="D15:J15">
    <cfRule type="expression" dxfId="78" priority="139" stopIfTrue="1">
      <formula>IF($D$15="",TRUE)</formula>
    </cfRule>
  </conditionalFormatting>
  <conditionalFormatting sqref="D22:E22">
    <cfRule type="expression" dxfId="77" priority="145" stopIfTrue="1">
      <formula>IF($D$22="",TRUE)</formula>
    </cfRule>
  </conditionalFormatting>
  <conditionalFormatting sqref="D10:J10">
    <cfRule type="expression" dxfId="76" priority="42" stopIfTrue="1">
      <formula>IF($D$9=$Q$9,TRUE)</formula>
    </cfRule>
    <cfRule type="expression" dxfId="75" priority="152" stopIfTrue="1">
      <formula>IF(AND($D$10="",$D$9=$R$9),TRUE)</formula>
    </cfRule>
  </conditionalFormatting>
  <conditionalFormatting sqref="D34:E34 D40:E40 D52:E52 D58:E58 D64:E64 D70:E70">
    <cfRule type="expression" dxfId="74" priority="35" stopIfTrue="1">
      <formula>$P$28=""</formula>
    </cfRule>
  </conditionalFormatting>
  <conditionalFormatting sqref="D35:E35 D41:E41 D53:E53 D59:E59 D65:E65 D71:E71">
    <cfRule type="expression" dxfId="73" priority="150" stopIfTrue="1">
      <formula>$P$29=""</formula>
    </cfRule>
  </conditionalFormatting>
  <conditionalFormatting sqref="D32:E32">
    <cfRule type="expression" dxfId="72" priority="128" stopIfTrue="1">
      <formula>$P$26=""</formula>
    </cfRule>
  </conditionalFormatting>
  <conditionalFormatting sqref="D32:E32">
    <cfRule type="expression" dxfId="71" priority="41" stopIfTrue="1">
      <formula>IF(AND(OR($D$26="Yes",$D$26=""),$D$32=""),1,0)</formula>
    </cfRule>
  </conditionalFormatting>
  <conditionalFormatting sqref="D38 D50 D56 D62 D68">
    <cfRule type="expression" dxfId="70" priority="37" stopIfTrue="1">
      <formula>$P$32=""</formula>
    </cfRule>
  </conditionalFormatting>
  <conditionalFormatting sqref="D39:E39 D51 D57 D63 D69">
    <cfRule type="expression" dxfId="69" priority="36" stopIfTrue="1">
      <formula>$P$33=""</formula>
    </cfRule>
  </conditionalFormatting>
  <conditionalFormatting sqref="D40 D52 D58 D64 D70">
    <cfRule type="expression" dxfId="68" priority="26" stopIfTrue="1">
      <formula>$P$34=""</formula>
    </cfRule>
    <cfRule type="expression" dxfId="67" priority="148" stopIfTrue="1">
      <formula>IF(AND(OR($D$28="Yes",$D$28=""),D40=""),1,0)</formula>
    </cfRule>
  </conditionalFormatting>
  <conditionalFormatting sqref="D41 D53 D59 D65 D71">
    <cfRule type="expression" dxfId="66" priority="34" stopIfTrue="1">
      <formula>$P$35=""</formula>
    </cfRule>
  </conditionalFormatting>
  <conditionalFormatting sqref="D38:E38 D50:E50 D56:E56 D62:E62 D68:E68">
    <cfRule type="expression" dxfId="65" priority="39" stopIfTrue="1">
      <formula>$P$26=""</formula>
    </cfRule>
    <cfRule type="expression" dxfId="64" priority="40" stopIfTrue="1">
      <formula>IF(AND(OR($D$26="Yes",$D$26=""),D38=""),1,0)</formula>
    </cfRule>
  </conditionalFormatting>
  <conditionalFormatting sqref="G85:J85">
    <cfRule type="expression" dxfId="63" priority="33" stopIfTrue="1">
      <formula>IF(AND($D$85="Yes, using other format (describe)",$G$85=""),TRUE)</formula>
    </cfRule>
  </conditionalFormatting>
  <conditionalFormatting sqref="D39:E39 D51:E51 D57:E57 D63:E63 D69:E69">
    <cfRule type="expression" dxfId="62" priority="146" stopIfTrue="1">
      <formula>$P$39=""</formula>
    </cfRule>
    <cfRule type="expression" dxfId="61" priority="147" stopIfTrue="1">
      <formula>IF(AND(OR($D$27="Yes",$D$27=""),D39=""),1,0)</formula>
    </cfRule>
  </conditionalFormatting>
  <conditionalFormatting sqref="D33:E33">
    <cfRule type="expression" dxfId="60" priority="28" stopIfTrue="1">
      <formula>IF(AND(OR($D$27="Yes",$D$27=""),$D$33=""),1,0)</formula>
    </cfRule>
    <cfRule type="expression" dxfId="59" priority="29" stopIfTrue="1">
      <formula>$P$27=""</formula>
    </cfRule>
  </conditionalFormatting>
  <conditionalFormatting sqref="D34:E34">
    <cfRule type="expression" dxfId="58" priority="149" stopIfTrue="1">
      <formula>IF(AND(OR($D$28="Yes",$D$28=""),$D$34=""),1,0)</formula>
    </cfRule>
  </conditionalFormatting>
  <conditionalFormatting sqref="D41:E41 D53:E53 D59:E59 D65:E65 D71:E71">
    <cfRule type="expression" dxfId="57" priority="151" stopIfTrue="1">
      <formula>IF(AND(OR($D$29="Yes",$D$29=""),D41=""),1,0)</formula>
    </cfRule>
  </conditionalFormatting>
  <conditionalFormatting sqref="D35:E35">
    <cfRule type="expression" dxfId="56" priority="25" stopIfTrue="1">
      <formula>IF(AND(OR($D$29="Yes",$D$29=""),$D$35=""),1,0)</formula>
    </cfRule>
  </conditionalFormatting>
  <conditionalFormatting sqref="D46:E46">
    <cfRule type="expression" dxfId="55" priority="11" stopIfTrue="1">
      <formula>$P$28=""</formula>
    </cfRule>
  </conditionalFormatting>
  <conditionalFormatting sqref="D47:E47">
    <cfRule type="expression" dxfId="54" priority="19" stopIfTrue="1">
      <formula>$P$29=""</formula>
    </cfRule>
  </conditionalFormatting>
  <conditionalFormatting sqref="D44">
    <cfRule type="expression" dxfId="53" priority="13" stopIfTrue="1">
      <formula>$P$32=""</formula>
    </cfRule>
  </conditionalFormatting>
  <conditionalFormatting sqref="D45">
    <cfRule type="expression" dxfId="52" priority="12" stopIfTrue="1">
      <formula>$P$33=""</formula>
    </cfRule>
  </conditionalFormatting>
  <conditionalFormatting sqref="D46">
    <cfRule type="expression" dxfId="51" priority="9" stopIfTrue="1">
      <formula>$P$34=""</formula>
    </cfRule>
    <cfRule type="expression" dxfId="50" priority="18" stopIfTrue="1">
      <formula>IF(AND(OR($D$28="Yes",$D$28=""),D46=""),1,0)</formula>
    </cfRule>
  </conditionalFormatting>
  <conditionalFormatting sqref="D47">
    <cfRule type="expression" dxfId="49" priority="10" stopIfTrue="1">
      <formula>$P$35=""</formula>
    </cfRule>
  </conditionalFormatting>
  <conditionalFormatting sqref="D44:E44">
    <cfRule type="expression" dxfId="48" priority="14" stopIfTrue="1">
      <formula>$P$26=""</formula>
    </cfRule>
    <cfRule type="expression" dxfId="47" priority="15" stopIfTrue="1">
      <formula>IF(AND(OR($D$26="Yes",$D$26=""),D44=""),1,0)</formula>
    </cfRule>
  </conditionalFormatting>
  <conditionalFormatting sqref="D45:E45">
    <cfRule type="expression" dxfId="46" priority="16" stopIfTrue="1">
      <formula>$P$39=""</formula>
    </cfRule>
    <cfRule type="expression" dxfId="45" priority="17" stopIfTrue="1">
      <formula>IF(AND(OR($D$27="Yes",$D$27=""),D45=""),1,0)</formula>
    </cfRule>
  </conditionalFormatting>
  <conditionalFormatting sqref="D47:E47">
    <cfRule type="expression" dxfId="44" priority="20" stopIfTrue="1">
      <formula>IF(AND(OR($D$29="Yes",$D$29=""),D47=""),1,0)</formula>
    </cfRule>
  </conditionalFormatting>
  <conditionalFormatting sqref="D16:J16">
    <cfRule type="expression" dxfId="43" priority="5" stopIfTrue="1">
      <formula>IF($D$16="",TRUE)</formula>
    </cfRule>
  </conditionalFormatting>
  <conditionalFormatting sqref="D17:J17">
    <cfRule type="expression" dxfId="42" priority="6" stopIfTrue="1">
      <formula>IF($D$17="",TRUE)</formula>
    </cfRule>
  </conditionalFormatting>
  <conditionalFormatting sqref="D18:J18">
    <cfRule type="expression" dxfId="41" priority="7" stopIfTrue="1">
      <formula>IF($D$18="",TRUE)</formula>
    </cfRule>
  </conditionalFormatting>
  <conditionalFormatting sqref="D20:J20">
    <cfRule type="expression" dxfId="40" priority="4" stopIfTrue="1">
      <formula>IF($D$20="",TRUE)</formula>
    </cfRule>
  </conditionalFormatting>
  <conditionalFormatting sqref="D85:E85">
    <cfRule type="expression" dxfId="39" priority="2" stopIfTrue="1">
      <formula>AND(OR($D$26="No",AND($D$26="Yes",$D$32="No")),OR($D$27="No",AND($D$27="Yes",$D$33="No")),OR($D$28="No",AND($D$28="Yes",$D$34="No")),OR($D$29="No",AND($D$29="Yes",$D$35="No")))</formula>
    </cfRule>
    <cfRule type="expression" dxfId="38" priority="3" stopIfTrue="1">
      <formula>IF(D85="",TRUE)</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FEE50E8-35A4-4A8A-B234-1ADB94D528EC}"/>
    <hyperlink ref="D20" r:id="rId4" xr:uid="{C2024295-3776-4D67-B40C-D33BDACBB4A8}"/>
    <hyperlink ref="G77" r:id="rId5" xr:uid="{DE6BB8EC-0DC7-47AE-97A2-1B91627B175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B22" sqref="B22"/>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1131</v>
      </c>
      <c r="C5" s="212" t="s">
        <v>2360</v>
      </c>
      <c r="D5" s="270"/>
      <c r="E5" s="208" t="str">
        <f ca="1">IF(ISERROR($V5),"",OFFSET('Smelter Look-up'!$D$4,$V5-4,0)&amp;"")</f>
        <v>CHINA</v>
      </c>
      <c r="F5" s="208" t="str">
        <f ca="1">IF(ISERROR($V5),"",OFFSET('Smelter Look-up'!$E$4,$V5-4,0))</f>
        <v>CID001908</v>
      </c>
      <c r="G5" s="208" t="str">
        <f ca="1">IF(C5=$X$4,IF(ISERROR($V5),"Enter smelter details","RMI"),IF(ISERROR($V5),"",OFFSET('Smelter Look-up'!$F$4,$V5-4,0)))</f>
        <v>RMI</v>
      </c>
      <c r="H5" s="209">
        <f ca="1">IF(ISERROR($V5),"",OFFSET('Smelter Look-up'!$G$4,$V5-4,0))</f>
        <v>0</v>
      </c>
      <c r="I5" s="210" t="str">
        <f ca="1">IF(ISERROR($V5),"",OFFSET('Smelter Look-up'!$H$4,$V5-4,0))</f>
        <v>Gejiu</v>
      </c>
      <c r="J5" s="210" t="str">
        <f ca="1">IF(ISERROR($V5),"",OFFSET('Smelter Look-up'!$I$4,$V5-4,0))</f>
        <v>Yunnan Sheng</v>
      </c>
      <c r="K5" s="260"/>
      <c r="L5" s="260"/>
      <c r="M5" s="260"/>
      <c r="N5" s="260"/>
      <c r="O5" s="260"/>
      <c r="P5" s="211"/>
      <c r="Q5" s="261" t="s">
        <v>15667</v>
      </c>
      <c r="R5" s="208" t="str">
        <f ca="1">IF(ISERROR($V5),"",OFFSET('Smelter Look-up'!$C$4,$V5-4,0)&amp;"")</f>
        <v>Gejiu Yunxin Nonferrous Electrolysis Co., Ltd.</v>
      </c>
      <c r="S5" s="215" t="str">
        <f t="shared" ref="S5" ca="1" si="0">IF(B5="","",IF(ISERROR(MATCH($E5,CL,0)),"Unknown",INDIRECT("'C'!$A$"&amp;MATCH($E5,CL,0)+1)))</f>
        <v>CN</v>
      </c>
      <c r="T5" s="215" t="str">
        <f ca="1">IF(B5="","",IF(ISERROR(MATCH($J5,SorP!$B$1:$B$6230,0)),"",INDIRECT("'SorP'!$A$"&amp;MATCH($J5,SorP!$B$1:$B$6230,0))))</f>
        <v>CN-YN</v>
      </c>
      <c r="U5" s="231"/>
      <c r="V5" s="262">
        <f>IF(C5="",NA(),IF(OR(C5="Smelter not listed",C5="Smelter not yet identified"),MATCH($B5&amp;$D5,'Smelter Look-up'!$J:$J,0),MATCH($B5&amp;$C5,'Smelter Look-up'!$J:$J,0)))</f>
        <v>541</v>
      </c>
      <c r="W5" s="263"/>
      <c r="X5" s="263">
        <f t="shared" ref="X5" ca="1" si="1">IF(AND(C5="Smelter not listed",OR(LEN(D5)=0,LEN(E5)=0)),1,0)</f>
        <v>0</v>
      </c>
      <c r="Y5" s="263"/>
      <c r="Z5" s="263"/>
      <c r="AB5" s="265" t="str">
        <f t="shared" ref="AB5" si="2">B5&amp;C5</f>
        <v>TinYunNan Gejiu Yunxin Electrolyze Limited</v>
      </c>
    </row>
    <row r="6" spans="1:34" s="264" customFormat="1" ht="19.899999999999999" customHeight="1">
      <c r="A6" s="316"/>
      <c r="B6" s="208" t="s">
        <v>1131</v>
      </c>
      <c r="C6" s="212" t="s">
        <v>2365</v>
      </c>
      <c r="D6" s="270"/>
      <c r="E6" s="208" t="str">
        <f ca="1">IF(ISERROR($V6),"",OFFSET('Smelter Look-up'!$D$4,$V6-4,0)&amp;"")</f>
        <v>CHINA</v>
      </c>
      <c r="F6" s="208" t="str">
        <f ca="1">IF(ISERROR($V6),"",OFFSET('Smelter Look-up'!$E$4,$V6-4,0))</f>
        <v>CID002180</v>
      </c>
      <c r="G6" s="208" t="str">
        <f ca="1">IF(C6=$X$4,IF(ISERROR($V6),"Enter smelter details","RMI"),IF(ISERROR($V6),"",OFFSET('Smelter Look-up'!$F$4,$V6-4,0)))</f>
        <v>RMI</v>
      </c>
      <c r="H6" s="209">
        <f ca="1">IF(ISERROR($V6),"",OFFSET('Smelter Look-up'!$G$4,$V6-4,0))</f>
        <v>0</v>
      </c>
      <c r="I6" s="210" t="str">
        <f ca="1">IF(ISERROR($V6),"",OFFSET('Smelter Look-up'!$H$4,$V6-4,0))</f>
        <v>Gejiu</v>
      </c>
      <c r="J6" s="210" t="str">
        <f ca="1">IF(ISERROR($V6),"",OFFSET('Smelter Look-up'!$I$4,$V6-4,0))</f>
        <v>Yunnan Sheng</v>
      </c>
      <c r="K6" s="260"/>
      <c r="L6" s="260"/>
      <c r="M6" s="260"/>
      <c r="N6" s="260"/>
      <c r="O6" s="260"/>
      <c r="P6" s="211"/>
      <c r="Q6" s="261"/>
      <c r="R6" s="208" t="str">
        <f ca="1">IF(ISERROR($V6),"",OFFSET('Smelter Look-up'!$C$4,$V6-4,0)&amp;"")</f>
        <v>Tin Smelting Branch of Yunnan Tin Co., Ltd.</v>
      </c>
      <c r="S6" s="215" t="str">
        <f t="shared" ref="S6:S37" ca="1" si="3">IF(B6="","",IF(ISERROR(MATCH($E6,CL,0)),"Unknown",INDIRECT("'C'!$A$"&amp;MATCH($E6,CL,0)+1)))</f>
        <v>CN</v>
      </c>
      <c r="T6" s="215" t="str">
        <f ca="1">IF(B6="","",IF(ISERROR(MATCH($J6,SorP!$B$1:$B$6230,0)),"",INDIRECT("'SorP'!$A$"&amp;MATCH($J6,SorP!$B$1:$B$6230,0))))</f>
        <v>CN-YN</v>
      </c>
      <c r="U6" s="231"/>
      <c r="V6" s="262">
        <f>IF(C6="",NA(),IF(OR(C6="Smelter not listed",C6="Smelter not yet identified"),MATCH($B6&amp;$D6,'Smelter Look-up'!$J:$J,0),MATCH($B6&amp;$C6,'Smelter Look-up'!$J:$J,0)))</f>
        <v>544</v>
      </c>
      <c r="W6" s="263"/>
      <c r="X6" s="263">
        <f t="shared" ref="X6:X37" ca="1" si="4">IF(AND(C6="Smelter not listed",OR(LEN(D6)=0,LEN(E6)=0)),1,0)</f>
        <v>0</v>
      </c>
      <c r="Y6" s="263"/>
      <c r="Z6" s="263"/>
      <c r="AB6" s="265" t="str">
        <f t="shared" ref="AB6:AB37" si="5">B6&amp;C6</f>
        <v>TinYunnan Tin Company Limited</v>
      </c>
    </row>
    <row r="7" spans="1:34" s="264" customFormat="1" ht="19.899999999999999" customHeight="1">
      <c r="A7" s="316"/>
      <c r="B7" s="208" t="s">
        <v>1131</v>
      </c>
      <c r="C7" s="212" t="s">
        <v>2558</v>
      </c>
      <c r="D7" s="270"/>
      <c r="E7" s="208" t="str">
        <f ca="1">IF(ISERROR($V7),"",OFFSET('Smelter Look-up'!$D$4,$V7-4,0)&amp;"")</f>
        <v>CHINA</v>
      </c>
      <c r="F7" s="208" t="str">
        <f ca="1">IF(ISERROR($V7),"",OFFSET('Smelter Look-up'!$E$4,$V7-4,0))</f>
        <v>CID002180</v>
      </c>
      <c r="G7" s="208" t="str">
        <f ca="1">IF(C7=$X$4,IF(ISERROR($V7),"Enter smelter details","RMI"),IF(ISERROR($V7),"",OFFSET('Smelter Look-up'!$F$4,$V7-4,0)))</f>
        <v>RMI</v>
      </c>
      <c r="H7" s="209">
        <f ca="1">IF(ISERROR($V7),"",OFFSET('Smelter Look-up'!$G$4,$V7-4,0))</f>
        <v>0</v>
      </c>
      <c r="I7" s="210" t="str">
        <f ca="1">IF(ISERROR($V7),"",OFFSET('Smelter Look-up'!$H$4,$V7-4,0))</f>
        <v>Gejiu</v>
      </c>
      <c r="J7" s="210" t="str">
        <f ca="1">IF(ISERROR($V7),"",OFFSET('Smelter Look-up'!$I$4,$V7-4,0))</f>
        <v>Yunnan Sheng</v>
      </c>
      <c r="K7" s="260"/>
      <c r="L7" s="260"/>
      <c r="M7" s="260"/>
      <c r="N7" s="260"/>
      <c r="O7" s="260"/>
      <c r="P7" s="211"/>
      <c r="Q7" s="261" t="s">
        <v>15665</v>
      </c>
      <c r="R7" s="208" t="str">
        <f ca="1">IF(ISERROR($V7),"",OFFSET('Smelter Look-up'!$C$4,$V7-4,0)&amp;"")</f>
        <v>Tin Smelting Branch of Yunnan Tin Co., Ltd.</v>
      </c>
      <c r="S7" s="215" t="str">
        <f t="shared" ca="1" si="3"/>
        <v>CN</v>
      </c>
      <c r="T7" s="215" t="str">
        <f ca="1">IF(B7="","",IF(ISERROR(MATCH($J7,SorP!$B$1:$B$6230,0)),"",INDIRECT("'SorP'!$A$"&amp;MATCH($J7,SorP!$B$1:$B$6230,0))))</f>
        <v>CN-YN</v>
      </c>
      <c r="U7" s="231"/>
      <c r="V7" s="262">
        <f>IF(C7="",NA(),IF(OR(C7="Smelter not listed",C7="Smelter not yet identified"),MATCH($B7&amp;$D7,'Smelter Look-up'!$J:$J,0),MATCH($B7&amp;$C7,'Smelter Look-up'!$J:$J,0)))</f>
        <v>547</v>
      </c>
      <c r="W7" s="263"/>
      <c r="X7" s="263">
        <f t="shared" ca="1" si="4"/>
        <v>0</v>
      </c>
      <c r="Y7" s="263"/>
      <c r="Z7" s="263"/>
      <c r="AB7" s="265" t="str">
        <f t="shared" si="5"/>
        <v>TinYunnan Xi YE</v>
      </c>
    </row>
    <row r="8" spans="1:34" s="264" customFormat="1" ht="19.899999999999999" customHeight="1">
      <c r="A8" s="316"/>
      <c r="B8" s="208" t="s">
        <v>1131</v>
      </c>
      <c r="C8" s="212" t="s">
        <v>2243</v>
      </c>
      <c r="D8" s="270"/>
      <c r="E8" s="208" t="str">
        <f ca="1">IF(ISERROR($V8),"",OFFSET('Smelter Look-up'!$D$4,$V8-4,0)&amp;"")</f>
        <v>CHINA</v>
      </c>
      <c r="F8" s="208" t="str">
        <f ca="1">IF(ISERROR($V8),"",OFFSET('Smelter Look-up'!$E$4,$V8-4,0))</f>
        <v>CID002158</v>
      </c>
      <c r="G8" s="208" t="str">
        <f ca="1">IF(C8=$X$4,IF(ISERROR($V8),"Enter smelter details","RMI"),IF(ISERROR($V8),"",OFFSET('Smelter Look-up'!$F$4,$V8-4,0)))</f>
        <v>RMI</v>
      </c>
      <c r="H8" s="209">
        <f ca="1">IF(ISERROR($V8),"",OFFSET('Smelter Look-up'!$G$4,$V8-4,0))</f>
        <v>0</v>
      </c>
      <c r="I8" s="210" t="str">
        <f ca="1">IF(ISERROR($V8),"",OFFSET('Smelter Look-up'!$H$4,$V8-4,0))</f>
        <v>Gejiu</v>
      </c>
      <c r="J8" s="210" t="str">
        <f ca="1">IF(ISERROR($V8),"",OFFSET('Smelter Look-up'!$I$4,$V8-4,0))</f>
        <v>Yunnan Sheng</v>
      </c>
      <c r="K8" s="260"/>
      <c r="L8" s="260"/>
      <c r="M8" s="260"/>
      <c r="N8" s="260"/>
      <c r="O8" s="260"/>
      <c r="P8" s="211"/>
      <c r="Q8" s="261" t="s">
        <v>15666</v>
      </c>
      <c r="R8" s="208" t="str">
        <f ca="1">IF(ISERROR($V8),"",OFFSET('Smelter Look-up'!$C$4,$V8-4,0)&amp;"")</f>
        <v>Yunnan Chengfeng Non-ferrous Metals Co., Ltd.</v>
      </c>
      <c r="S8" s="215" t="str">
        <f t="shared" ca="1" si="3"/>
        <v>CN</v>
      </c>
      <c r="T8" s="215" t="str">
        <f ca="1">IF(B8="","",IF(ISERROR(MATCH($J8,SorP!$B$1:$B$6230,0)),"",INDIRECT("'SorP'!$A$"&amp;MATCH($J8,SorP!$B$1:$B$6230,0))))</f>
        <v>CN-YN</v>
      </c>
      <c r="U8" s="231"/>
      <c r="V8" s="262">
        <f>IF(C8="",NA(),IF(OR(C8="Smelter not listed",C8="Smelter not yet identified"),MATCH($B8&amp;$D8,'Smelter Look-up'!$J:$J,0),MATCH($B8&amp;$C8,'Smelter Look-up'!$J:$J,0)))</f>
        <v>397</v>
      </c>
      <c r="W8" s="263"/>
      <c r="X8" s="263">
        <f t="shared" ca="1" si="4"/>
        <v>0</v>
      </c>
      <c r="Y8" s="263"/>
      <c r="Z8" s="263"/>
      <c r="AB8" s="265" t="str">
        <f t="shared" si="5"/>
        <v>TinChengfeng Metals Co Pte Ltd</v>
      </c>
    </row>
    <row r="9" spans="1:34" s="264" customFormat="1" ht="19.899999999999999" customHeight="1">
      <c r="A9" s="316"/>
      <c r="B9" s="208" t="s">
        <v>1131</v>
      </c>
      <c r="C9" s="212" t="s">
        <v>49</v>
      </c>
      <c r="D9" s="270"/>
      <c r="E9" s="208" t="str">
        <f ca="1">IF(ISERROR($V9),"",OFFSET('Smelter Look-up'!$D$4,$V9-4,0)&amp;"")</f>
        <v>UNITED STATES OF AMERICA</v>
      </c>
      <c r="F9" s="208" t="str">
        <f ca="1">IF(ISERROR($V9),"",OFFSET('Smelter Look-up'!$E$4,$V9-4,0))</f>
        <v>CID000292</v>
      </c>
      <c r="G9" s="208" t="str">
        <f ca="1">IF(C9=$X$4,IF(ISERROR($V9),"Enter smelter details","RMI"),IF(ISERROR($V9),"",OFFSET('Smelter Look-up'!$F$4,$V9-4,0)))</f>
        <v>RMI</v>
      </c>
      <c r="H9" s="209">
        <f ca="1">IF(ISERROR($V9),"",OFFSET('Smelter Look-up'!$G$4,$V9-4,0))</f>
        <v>0</v>
      </c>
      <c r="I9" s="210" t="str">
        <f ca="1">IF(ISERROR($V9),"",OFFSET('Smelter Look-up'!$H$4,$V9-4,0))</f>
        <v>Altoona</v>
      </c>
      <c r="J9" s="210" t="str">
        <f ca="1">IF(ISERROR($V9),"",OFFSET('Smelter Look-up'!$I$4,$V9-4,0))</f>
        <v>Pennsylvania</v>
      </c>
      <c r="K9" s="260"/>
      <c r="L9" s="260"/>
      <c r="M9" s="260"/>
      <c r="N9" s="260"/>
      <c r="O9" s="260"/>
      <c r="P9" s="211"/>
      <c r="Q9" s="261" t="s">
        <v>15666</v>
      </c>
      <c r="R9" s="208" t="str">
        <f ca="1">IF(ISERROR($V9),"",OFFSET('Smelter Look-up'!$C$4,$V9-4,0)&amp;"")</f>
        <v>Alpha</v>
      </c>
      <c r="S9" s="215" t="str">
        <f t="shared" ca="1" si="3"/>
        <v>US</v>
      </c>
      <c r="T9" s="215" t="str">
        <f ca="1">IF(B9="","",IF(ISERROR(MATCH($J9,SorP!$B$1:$B$6230,0)),"",INDIRECT("'SorP'!$A$"&amp;MATCH($J9,SorP!$B$1:$B$6230,0))))</f>
        <v>US-PA</v>
      </c>
      <c r="U9" s="231"/>
      <c r="V9" s="262">
        <f>IF(C9="",NA(),IF(OR(C9="Smelter not listed",C9="Smelter not yet identified"),MATCH($B9&amp;$D9,'Smelter Look-up'!$J:$J,0),MATCH($B9&amp;$C9,'Smelter Look-up'!$J:$J,0)))</f>
        <v>390</v>
      </c>
      <c r="W9" s="263"/>
      <c r="X9" s="263">
        <f t="shared" ca="1" si="4"/>
        <v>0</v>
      </c>
      <c r="Y9" s="263"/>
      <c r="Z9" s="263"/>
      <c r="AB9" s="265" t="str">
        <f t="shared" si="5"/>
        <v>TinAlpha</v>
      </c>
    </row>
    <row r="10" spans="1:34" s="264" customFormat="1" ht="19.899999999999999" customHeight="1">
      <c r="A10" s="316"/>
      <c r="B10" s="208" t="s">
        <v>1131</v>
      </c>
      <c r="C10" s="212" t="s">
        <v>2242</v>
      </c>
      <c r="D10" s="270"/>
      <c r="E10" s="208" t="str">
        <f ca="1">IF(ISERROR($V10),"",OFFSET('Smelter Look-up'!$D$4,$V10-4,0)&amp;"")</f>
        <v>UNITED STATES OF AMERICA</v>
      </c>
      <c r="F10" s="208" t="str">
        <f ca="1">IF(ISERROR($V10),"",OFFSET('Smelter Look-up'!$E$4,$V10-4,0))</f>
        <v>CID000292</v>
      </c>
      <c r="G10" s="208" t="str">
        <f ca="1">IF(C10=$X$4,IF(ISERROR($V10),"Enter smelter details","RMI"),IF(ISERROR($V10),"",OFFSET('Smelter Look-up'!$F$4,$V10-4,0)))</f>
        <v>RMI</v>
      </c>
      <c r="H10" s="209">
        <f ca="1">IF(ISERROR($V10),"",OFFSET('Smelter Look-up'!$G$4,$V10-4,0))</f>
        <v>0</v>
      </c>
      <c r="I10" s="210" t="str">
        <f ca="1">IF(ISERROR($V10),"",OFFSET('Smelter Look-up'!$H$4,$V10-4,0))</f>
        <v>Altoona</v>
      </c>
      <c r="J10" s="210" t="str">
        <f ca="1">IF(ISERROR($V10),"",OFFSET('Smelter Look-up'!$I$4,$V10-4,0))</f>
        <v>Pennsylvania</v>
      </c>
      <c r="K10" s="260"/>
      <c r="L10" s="260"/>
      <c r="M10" s="260"/>
      <c r="N10" s="260"/>
      <c r="O10" s="260"/>
      <c r="P10" s="211"/>
      <c r="Q10" s="261"/>
      <c r="R10" s="208" t="str">
        <f ca="1">IF(ISERROR($V10),"",OFFSET('Smelter Look-up'!$C$4,$V10-4,0)&amp;"")</f>
        <v>Alpha</v>
      </c>
      <c r="S10" s="215" t="str">
        <f t="shared" ca="1" si="3"/>
        <v>US</v>
      </c>
      <c r="T10" s="215" t="str">
        <f ca="1">IF(B10="","",IF(ISERROR(MATCH($J10,SorP!$B$1:$B$6230,0)),"",INDIRECT("'SorP'!$A$"&amp;MATCH($J10,SorP!$B$1:$B$6230,0))))</f>
        <v>US-PA</v>
      </c>
      <c r="U10" s="231"/>
      <c r="V10" s="262">
        <f>IF(C10="",NA(),IF(OR(C10="Smelter not listed",C10="Smelter not yet identified"),MATCH($B10&amp;$D10,'Smelter Look-up'!$J:$J,0),MATCH($B10&amp;$C10,'Smelter Look-up'!$J:$J,0)))</f>
        <v>392</v>
      </c>
      <c r="W10" s="263"/>
      <c r="X10" s="263">
        <f t="shared" ca="1" si="4"/>
        <v>0</v>
      </c>
      <c r="Y10" s="263"/>
      <c r="Z10" s="263"/>
      <c r="AB10" s="265" t="str">
        <f t="shared" si="5"/>
        <v>TinAlpha Metals Korea Ltd.</v>
      </c>
    </row>
    <row r="11" spans="1:34" s="264" customFormat="1" ht="19.899999999999999" customHeight="1">
      <c r="A11" s="316"/>
      <c r="B11" s="208" t="s">
        <v>1131</v>
      </c>
      <c r="C11" s="212" t="s">
        <v>821</v>
      </c>
      <c r="D11" s="270"/>
      <c r="E11" s="208" t="str">
        <f ca="1">IF(ISERROR($V11),"",OFFSET('Smelter Look-up'!$D$4,$V11-4,0)&amp;"")</f>
        <v>MALAYSIA</v>
      </c>
      <c r="F11" s="208" t="str">
        <f ca="1">IF(ISERROR($V11),"",OFFSET('Smelter Look-up'!$E$4,$V11-4,0))</f>
        <v>CID001105</v>
      </c>
      <c r="G11" s="208" t="str">
        <f ca="1">IF(C11=$X$4,IF(ISERROR($V11),"Enter smelter details","RMI"),IF(ISERROR($V11),"",OFFSET('Smelter Look-up'!$F$4,$V11-4,0)))</f>
        <v>RMI</v>
      </c>
      <c r="H11" s="209">
        <f ca="1">IF(ISERROR($V11),"",OFFSET('Smelter Look-up'!$G$4,$V11-4,0))</f>
        <v>0</v>
      </c>
      <c r="I11" s="210" t="str">
        <f ca="1">IF(ISERROR($V11),"",OFFSET('Smelter Look-up'!$H$4,$V11-4,0))</f>
        <v>Butterworth</v>
      </c>
      <c r="J11" s="210" t="str">
        <f ca="1">IF(ISERROR($V11),"",OFFSET('Smelter Look-up'!$I$4,$V11-4,0))</f>
        <v>Pulau Pinang</v>
      </c>
      <c r="K11" s="260"/>
      <c r="L11" s="260"/>
      <c r="M11" s="260"/>
      <c r="N11" s="260"/>
      <c r="O11" s="260"/>
      <c r="P11" s="211"/>
      <c r="Q11" s="261"/>
      <c r="R11" s="208" t="str">
        <f ca="1">IF(ISERROR($V11),"",OFFSET('Smelter Look-up'!$C$4,$V11-4,0)&amp;"")</f>
        <v>Malaysia Smelting Corporation (MSC)</v>
      </c>
      <c r="S11" s="215" t="str">
        <f t="shared" ca="1" si="3"/>
        <v>MY</v>
      </c>
      <c r="T11" s="215" t="str">
        <f ca="1">IF(B11="","",IF(ISERROR(MATCH($J11,SorP!$B$1:$B$6230,0)),"",INDIRECT("'SorP'!$A$"&amp;MATCH($J11,SorP!$B$1:$B$6230,0))))</f>
        <v>MY-07</v>
      </c>
      <c r="U11" s="231"/>
      <c r="V11" s="262">
        <f>IF(C11="",NA(),IF(OR(C11="Smelter not listed",C11="Smelter not yet identified"),MATCH($B11&amp;$D11,'Smelter Look-up'!$J:$J,0),MATCH($B11&amp;$C11,'Smelter Look-up'!$J:$J,0)))</f>
        <v>457</v>
      </c>
      <c r="W11" s="263"/>
      <c r="X11" s="263">
        <f t="shared" ca="1" si="4"/>
        <v>0</v>
      </c>
      <c r="Y11" s="263"/>
      <c r="Z11" s="263"/>
      <c r="AB11" s="265" t="str">
        <f t="shared" si="5"/>
        <v>TinMalaysia Smelting Corporation (MSC)</v>
      </c>
    </row>
    <row r="12" spans="1:34" s="264" customFormat="1" ht="19.899999999999999" customHeight="1">
      <c r="A12" s="316"/>
      <c r="B12" s="208" t="s">
        <v>1131</v>
      </c>
      <c r="C12" s="212" t="s">
        <v>1031</v>
      </c>
      <c r="D12" s="270"/>
      <c r="E12" s="208" t="str">
        <f ca="1">IF(ISERROR($V12),"",OFFSET('Smelter Look-up'!$D$4,$V12-4,0)&amp;"")</f>
        <v>THAILAND</v>
      </c>
      <c r="F12" s="208" t="str">
        <f ca="1">IF(ISERROR($V12),"",OFFSET('Smelter Look-up'!$E$4,$V12-4,0))</f>
        <v>CID001898</v>
      </c>
      <c r="G12" s="208" t="str">
        <f ca="1">IF(C12=$X$4,IF(ISERROR($V12),"Enter smelter details","RMI"),IF(ISERROR($V12),"",OFFSET('Smelter Look-up'!$F$4,$V12-4,0)))</f>
        <v>RMI</v>
      </c>
      <c r="H12" s="209">
        <f ca="1">IF(ISERROR($V12),"",OFFSET('Smelter Look-up'!$G$4,$V12-4,0))</f>
        <v>0</v>
      </c>
      <c r="I12" s="210" t="str">
        <f ca="1">IF(ISERROR($V12),"",OFFSET('Smelter Look-up'!$H$4,$V12-4,0))</f>
        <v>Amphur Muang</v>
      </c>
      <c r="J12" s="210" t="str">
        <f ca="1">IF(ISERROR($V12),"",OFFSET('Smelter Look-up'!$I$4,$V12-4,0))</f>
        <v>Phuket</v>
      </c>
      <c r="K12" s="260"/>
      <c r="L12" s="260"/>
      <c r="M12" s="260"/>
      <c r="N12" s="260"/>
      <c r="O12" s="260"/>
      <c r="P12" s="211"/>
      <c r="Q12" s="261"/>
      <c r="R12" s="208" t="str">
        <f ca="1">IF(ISERROR($V12),"",OFFSET('Smelter Look-up'!$C$4,$V12-4,0)&amp;"")</f>
        <v>Thaisarco</v>
      </c>
      <c r="S12" s="215" t="str">
        <f t="shared" ca="1" si="3"/>
        <v>TH</v>
      </c>
      <c r="T12" s="215" t="str">
        <f ca="1">IF(B12="","",IF(ISERROR(MATCH($J12,SorP!$B$1:$B$6230,0)),"",INDIRECT("'SorP'!$A$"&amp;MATCH($J12,SorP!$B$1:$B$6230,0))))</f>
        <v>TH-83</v>
      </c>
      <c r="U12" s="231"/>
      <c r="V12" s="262">
        <f>IF(C12="",NA(),IF(OR(C12="Smelter not listed",C12="Smelter not yet identified"),MATCH($B12&amp;$D12,'Smelter Look-up'!$J:$J,0),MATCH($B12&amp;$C12,'Smelter Look-up'!$J:$J,0)))</f>
        <v>523</v>
      </c>
      <c r="W12" s="263"/>
      <c r="X12" s="263">
        <f t="shared" ca="1" si="4"/>
        <v>0</v>
      </c>
      <c r="Y12" s="263"/>
      <c r="Z12" s="263"/>
      <c r="AB12" s="265" t="str">
        <f t="shared" si="5"/>
        <v>TinThaisarco</v>
      </c>
    </row>
    <row r="13" spans="1:34" s="264" customFormat="1" ht="19.899999999999999" customHeight="1">
      <c r="A13" s="316"/>
      <c r="B13" s="208" t="s">
        <v>1131</v>
      </c>
      <c r="C13" s="212" t="s">
        <v>13261</v>
      </c>
      <c r="D13" s="270"/>
      <c r="E13" s="208" t="str">
        <f ca="1">IF(ISERROR($V13),"",OFFSET('Smelter Look-up'!$D$4,$V13-4,0)&amp;"")</f>
        <v>CHINA</v>
      </c>
      <c r="F13" s="208" t="str">
        <f ca="1">IF(ISERROR($V13),"",OFFSET('Smelter Look-up'!$E$4,$V13-4,0))</f>
        <v>CID001231</v>
      </c>
      <c r="G13" s="208" t="str">
        <f ca="1">IF(C13=$X$4,IF(ISERROR($V13),"Enter smelter details","RMI"),IF(ISERROR($V13),"",OFFSET('Smelter Look-up'!$F$4,$V13-4,0)))</f>
        <v>RMI</v>
      </c>
      <c r="H13" s="209">
        <f ca="1">IF(ISERROR($V13),"",OFFSET('Smelter Look-up'!$G$4,$V13-4,0))</f>
        <v>0</v>
      </c>
      <c r="I13" s="210" t="str">
        <f ca="1">IF(ISERROR($V13),"",OFFSET('Smelter Look-up'!$H$4,$V13-4,0))</f>
        <v>Ganzhou</v>
      </c>
      <c r="J13" s="210" t="str">
        <f ca="1">IF(ISERROR($V13),"",OFFSET('Smelter Look-up'!$I$4,$V13-4,0))</f>
        <v>Jiangxi Sheng</v>
      </c>
      <c r="K13" s="260"/>
      <c r="L13" s="260"/>
      <c r="M13" s="260"/>
      <c r="N13" s="260"/>
      <c r="O13" s="260"/>
      <c r="P13" s="211"/>
      <c r="Q13" s="261"/>
      <c r="R13" s="208" t="str">
        <f ca="1">IF(ISERROR($V13),"",OFFSET('Smelter Look-up'!$C$4,$V13-4,0)&amp;"")</f>
        <v>Jiangxi New Nanshan Technology Ltd.</v>
      </c>
      <c r="S13" s="215" t="str">
        <f t="shared" ca="1" si="3"/>
        <v>CN</v>
      </c>
      <c r="T13" s="215" t="str">
        <f ca="1">IF(B13="","",IF(ISERROR(MATCH($J13,SorP!$B$1:$B$6230,0)),"",INDIRECT("'SorP'!$A$"&amp;MATCH($J13,SorP!$B$1:$B$6230,0))))</f>
        <v>CN-JX</v>
      </c>
      <c r="U13" s="231"/>
      <c r="V13" s="262">
        <f>IF(C13="",NA(),IF(OR(C13="Smelter not listed",C13="Smelter not yet identified"),MATCH($B13&amp;$D13,'Smelter Look-up'!$J:$J,0),MATCH($B13&amp;$C13,'Smelter Look-up'!$J:$J,0)))</f>
        <v>448</v>
      </c>
      <c r="W13" s="263"/>
      <c r="X13" s="263">
        <f t="shared" ca="1" si="4"/>
        <v>0</v>
      </c>
      <c r="Y13" s="263"/>
      <c r="Z13" s="263"/>
      <c r="AB13" s="265" t="str">
        <f t="shared" si="5"/>
        <v>TinJiangxi New Nanshan Technology Ltd.</v>
      </c>
    </row>
    <row r="14" spans="1:34" s="264" customFormat="1" ht="19.899999999999999" customHeight="1">
      <c r="A14" s="316"/>
      <c r="B14" s="208" t="s">
        <v>1131</v>
      </c>
      <c r="C14" s="212" t="s">
        <v>2358</v>
      </c>
      <c r="D14" s="270"/>
      <c r="E14" s="208" t="str">
        <f ca="1">IF(ISERROR($V14),"",OFFSET('Smelter Look-up'!$D$4,$V14-4,0)&amp;"")</f>
        <v>CHINA</v>
      </c>
      <c r="F14" s="208" t="str">
        <f ca="1">IF(ISERROR($V14),"",OFFSET('Smelter Look-up'!$E$4,$V14-4,0))</f>
        <v>CID000228</v>
      </c>
      <c r="G14" s="208" t="str">
        <f ca="1">IF(C14=$X$4,IF(ISERROR($V14),"Enter smelter details","RMI"),IF(ISERROR($V14),"",OFFSET('Smelter Look-up'!$F$4,$V14-4,0)))</f>
        <v>RMI</v>
      </c>
      <c r="H14" s="209">
        <f ca="1">IF(ISERROR($V14),"",OFFSET('Smelter Look-up'!$G$4,$V14-4,0))</f>
        <v>0</v>
      </c>
      <c r="I14" s="210" t="str">
        <f ca="1">IF(ISERROR($V14),"",OFFSET('Smelter Look-up'!$H$4,$V14-4,0))</f>
        <v>Chenzhou</v>
      </c>
      <c r="J14" s="210" t="str">
        <f ca="1">IF(ISERROR($V14),"",OFFSET('Smelter Look-up'!$I$4,$V14-4,0))</f>
        <v>Hunan Sheng</v>
      </c>
      <c r="K14" s="260"/>
      <c r="L14" s="260"/>
      <c r="M14" s="260"/>
      <c r="N14" s="260"/>
      <c r="O14" s="260"/>
      <c r="P14" s="211"/>
      <c r="Q14" s="261"/>
      <c r="R14" s="208" t="str">
        <f ca="1">IF(ISERROR($V14),"",OFFSET('Smelter Look-up'!$C$4,$V14-4,0)&amp;"")</f>
        <v>Chenzhou Yunxiang Mining and Metallurgy Co., Ltd.</v>
      </c>
      <c r="S14" s="215" t="str">
        <f t="shared" ca="1" si="3"/>
        <v>CN</v>
      </c>
      <c r="T14" s="215" t="str">
        <f ca="1">IF(B14="","",IF(ISERROR(MATCH($J14,SorP!$B$1:$B$6230,0)),"",INDIRECT("'SorP'!$A$"&amp;MATCH($J14,SorP!$B$1:$B$6230,0))))</f>
        <v>CN-HN</v>
      </c>
      <c r="U14" s="231"/>
      <c r="V14" s="262">
        <f>IF(C14="",NA(),IF(OR(C14="Smelter not listed",C14="Smelter not yet identified"),MATCH($B14&amp;$D14,'Smelter Look-up'!$J:$J,0),MATCH($B14&amp;$C14,'Smelter Look-up'!$J:$J,0)))</f>
        <v>399</v>
      </c>
      <c r="W14" s="263"/>
      <c r="X14" s="263">
        <f t="shared" ca="1" si="4"/>
        <v>0</v>
      </c>
      <c r="Y14" s="263"/>
      <c r="Z14" s="263"/>
      <c r="AB14" s="265" t="str">
        <f t="shared" si="5"/>
        <v>TinChenzhou Yunxiang Mining and Metallurgy Co., Ltd.</v>
      </c>
    </row>
    <row r="15" spans="1:34" s="264" customFormat="1" ht="19.899999999999999" customHeight="1">
      <c r="A15" s="316"/>
      <c r="B15" s="208" t="s">
        <v>1131</v>
      </c>
      <c r="C15" s="212" t="s">
        <v>2181</v>
      </c>
      <c r="D15" s="270"/>
      <c r="E15" s="208" t="str">
        <f ca="1">IF(ISERROR($V15),"",OFFSET('Smelter Look-up'!$D$4,$V15-4,0)&amp;"")</f>
        <v>CHINA</v>
      </c>
      <c r="F15" s="208" t="str">
        <f ca="1">IF(ISERROR($V15),"",OFFSET('Smelter Look-up'!$E$4,$V15-4,0))</f>
        <v>CID002158</v>
      </c>
      <c r="G15" s="208" t="str">
        <f ca="1">IF(C15=$X$4,IF(ISERROR($V15),"Enter smelter details","RMI"),IF(ISERROR($V15),"",OFFSET('Smelter Look-up'!$F$4,$V15-4,0)))</f>
        <v>RMI</v>
      </c>
      <c r="H15" s="209">
        <f ca="1">IF(ISERROR($V15),"",OFFSET('Smelter Look-up'!$G$4,$V15-4,0))</f>
        <v>0</v>
      </c>
      <c r="I15" s="210" t="str">
        <f ca="1">IF(ISERROR($V15),"",OFFSET('Smelter Look-up'!$H$4,$V15-4,0))</f>
        <v>Gejiu</v>
      </c>
      <c r="J15" s="210" t="str">
        <f ca="1">IF(ISERROR($V15),"",OFFSET('Smelter Look-up'!$I$4,$V15-4,0))</f>
        <v>Yunnan Sheng</v>
      </c>
      <c r="K15" s="260"/>
      <c r="L15" s="260"/>
      <c r="M15" s="260"/>
      <c r="N15" s="260"/>
      <c r="O15" s="260"/>
      <c r="P15" s="211"/>
      <c r="Q15" s="261"/>
      <c r="R15" s="208" t="str">
        <f ca="1">IF(ISERROR($V15),"",OFFSET('Smelter Look-up'!$C$4,$V15-4,0)&amp;"")</f>
        <v>Yunnan Chengfeng Non-ferrous Metals Co., Ltd.</v>
      </c>
      <c r="S15" s="215" t="str">
        <f t="shared" ca="1" si="3"/>
        <v>CN</v>
      </c>
      <c r="T15" s="215" t="str">
        <f ca="1">IF(B15="","",IF(ISERROR(MATCH($J15,SorP!$B$1:$B$6230,0)),"",INDIRECT("'SorP'!$A$"&amp;MATCH($J15,SorP!$B$1:$B$6230,0))))</f>
        <v>CN-YN</v>
      </c>
      <c r="U15" s="231"/>
      <c r="V15" s="262">
        <f>IF(C15="",NA(),IF(OR(C15="Smelter not listed",C15="Smelter not yet identified"),MATCH($B15&amp;$D15,'Smelter Look-up'!$J:$J,0),MATCH($B15&amp;$C15,'Smelter Look-up'!$J:$J,0)))</f>
        <v>540</v>
      </c>
      <c r="W15" s="263"/>
      <c r="X15" s="263">
        <f t="shared" ca="1" si="4"/>
        <v>0</v>
      </c>
      <c r="Y15" s="263"/>
      <c r="Z15" s="263"/>
      <c r="AB15" s="265" t="str">
        <f t="shared" si="5"/>
        <v>TinYunnan Chengfeng Non-ferrous Metals Co., Ltd.</v>
      </c>
    </row>
    <row r="16" spans="1:34" s="264" customFormat="1" ht="19.899999999999999" customHeight="1">
      <c r="A16" s="316"/>
      <c r="B16" s="208" t="s">
        <v>1131</v>
      </c>
      <c r="C16" s="212" t="s">
        <v>51</v>
      </c>
      <c r="D16" s="270"/>
      <c r="E16" s="208" t="str">
        <f ca="1">IF(ISERROR($V16),"",OFFSET('Smelter Look-up'!$D$4,$V16-4,0)&amp;"")</f>
        <v>CHINA</v>
      </c>
      <c r="F16" s="208" t="str">
        <f ca="1">IF(ISERROR($V16),"",OFFSET('Smelter Look-up'!$E$4,$V16-4,0))</f>
        <v>CID002180</v>
      </c>
      <c r="G16" s="208" t="str">
        <f ca="1">IF(C16=$X$4,IF(ISERROR($V16),"Enter smelter details","RMI"),IF(ISERROR($V16),"",OFFSET('Smelter Look-up'!$F$4,$V16-4,0)))</f>
        <v>RMI</v>
      </c>
      <c r="H16" s="209">
        <f ca="1">IF(ISERROR($V16),"",OFFSET('Smelter Look-up'!$G$4,$V16-4,0))</f>
        <v>0</v>
      </c>
      <c r="I16" s="210" t="str">
        <f ca="1">IF(ISERROR($V16),"",OFFSET('Smelter Look-up'!$H$4,$V16-4,0))</f>
        <v>Gejiu</v>
      </c>
      <c r="J16" s="210" t="str">
        <f ca="1">IF(ISERROR($V16),"",OFFSET('Smelter Look-up'!$I$4,$V16-4,0))</f>
        <v>Yunnan Sheng</v>
      </c>
      <c r="K16" s="260"/>
      <c r="L16" s="260"/>
      <c r="M16" s="260"/>
      <c r="N16" s="260"/>
      <c r="O16" s="260"/>
      <c r="P16" s="211"/>
      <c r="Q16" s="261"/>
      <c r="R16" s="208" t="str">
        <f ca="1">IF(ISERROR($V16),"",OFFSET('Smelter Look-up'!$C$4,$V16-4,0)&amp;"")</f>
        <v>Tin Smelting Branch of Yunnan Tin Co., Ltd.</v>
      </c>
      <c r="S16" s="215" t="str">
        <f t="shared" ca="1" si="3"/>
        <v>CN</v>
      </c>
      <c r="T16" s="215" t="str">
        <f ca="1">IF(B16="","",IF(ISERROR(MATCH($J16,SorP!$B$1:$B$6230,0)),"",INDIRECT("'SorP'!$A$"&amp;MATCH($J16,SorP!$B$1:$B$6230,0))))</f>
        <v>CN-YN</v>
      </c>
      <c r="U16" s="231"/>
      <c r="V16" s="262">
        <f>IF(C16="",NA(),IF(OR(C16="Smelter not listed",C16="Smelter not yet identified"),MATCH($B16&amp;$D16,'Smelter Look-up'!$J:$J,0),MATCH($B16&amp;$C16,'Smelter Look-up'!$J:$J,0)))</f>
        <v>545</v>
      </c>
      <c r="W16" s="263"/>
      <c r="X16" s="263">
        <f t="shared" ca="1" si="4"/>
        <v>0</v>
      </c>
      <c r="Y16" s="263"/>
      <c r="Z16" s="263"/>
      <c r="AB16" s="265" t="str">
        <f t="shared" si="5"/>
        <v>TinYunnan Tin Company, Ltd.</v>
      </c>
    </row>
    <row r="17" spans="1:28" s="264" customFormat="1" ht="19.899999999999999" customHeight="1">
      <c r="A17" s="316"/>
      <c r="B17" s="208" t="s">
        <v>1131</v>
      </c>
      <c r="C17" s="212" t="s">
        <v>2250</v>
      </c>
      <c r="D17" s="270"/>
      <c r="E17" s="208" t="str">
        <f ca="1">IF(ISERROR($V17),"",OFFSET('Smelter Look-up'!$D$4,$V17-4,0)&amp;"")</f>
        <v>MALAYSIA</v>
      </c>
      <c r="F17" s="208" t="str">
        <f ca="1">IF(ISERROR($V17),"",OFFSET('Smelter Look-up'!$E$4,$V17-4,0))</f>
        <v>CID001105</v>
      </c>
      <c r="G17" s="208" t="str">
        <f ca="1">IF(C17=$X$4,IF(ISERROR($V17),"Enter smelter details","RMI"),IF(ISERROR($V17),"",OFFSET('Smelter Look-up'!$F$4,$V17-4,0)))</f>
        <v>RMI</v>
      </c>
      <c r="H17" s="209">
        <f ca="1">IF(ISERROR($V17),"",OFFSET('Smelter Look-up'!$G$4,$V17-4,0))</f>
        <v>0</v>
      </c>
      <c r="I17" s="210" t="str">
        <f ca="1">IF(ISERROR($V17),"",OFFSET('Smelter Look-up'!$H$4,$V17-4,0))</f>
        <v>Butterworth</v>
      </c>
      <c r="J17" s="210" t="str">
        <f ca="1">IF(ISERROR($V17),"",OFFSET('Smelter Look-up'!$I$4,$V17-4,0))</f>
        <v>Pulau Pinang</v>
      </c>
      <c r="K17" s="260"/>
      <c r="L17" s="260"/>
      <c r="M17" s="260"/>
      <c r="N17" s="260"/>
      <c r="O17" s="260"/>
      <c r="P17" s="211"/>
      <c r="Q17" s="261"/>
      <c r="R17" s="208" t="str">
        <f ca="1">IF(ISERROR($V17),"",OFFSET('Smelter Look-up'!$C$4,$V17-4,0)&amp;"")</f>
        <v>Malaysia Smelting Corporation (MSC)</v>
      </c>
      <c r="S17" s="215" t="str">
        <f t="shared" ca="1" si="3"/>
        <v>MY</v>
      </c>
      <c r="T17" s="215" t="str">
        <f ca="1">IF(B17="","",IF(ISERROR(MATCH($J17,SorP!$B$1:$B$6230,0)),"",INDIRECT("'SorP'!$A$"&amp;MATCH($J17,SorP!$B$1:$B$6230,0))))</f>
        <v>MY-07</v>
      </c>
      <c r="U17" s="231"/>
      <c r="V17" s="262">
        <f>IF(C17="",NA(),IF(OR(C17="Smelter not listed",C17="Smelter not yet identified"),MATCH($B17&amp;$D17,'Smelter Look-up'!$J:$J,0),MATCH($B17&amp;$C17,'Smelter Look-up'!$J:$J,0)))</f>
        <v>471</v>
      </c>
      <c r="W17" s="263"/>
      <c r="X17" s="263">
        <f t="shared" ca="1" si="4"/>
        <v>0</v>
      </c>
      <c r="Y17" s="263"/>
      <c r="Z17" s="263"/>
      <c r="AB17" s="265" t="str">
        <f t="shared" si="5"/>
        <v>TinMSC</v>
      </c>
    </row>
    <row r="18" spans="1:28" s="264" customFormat="1" ht="19.899999999999999" customHeight="1">
      <c r="A18" s="207"/>
      <c r="B18" s="208" t="s">
        <v>1130</v>
      </c>
      <c r="C18" s="212" t="s">
        <v>1676</v>
      </c>
      <c r="D18" s="270"/>
      <c r="E18" s="208" t="str">
        <f ca="1">IF(ISERROR($V18),"",OFFSET('Smelter Look-up'!$D$4,$V18-4,0)&amp;"")</f>
        <v>CHINA</v>
      </c>
      <c r="F18" s="208" t="str">
        <f ca="1">IF(ISERROR($V18),"",OFFSET('Smelter Look-up'!$E$4,$V18-4,0))</f>
        <v>CID001916</v>
      </c>
      <c r="G18" s="208" t="str">
        <f ca="1">IF(C18=$X$4,IF(ISERROR($V18),"Enter smelter details","RMI"),IF(ISERROR($V18),"",OFFSET('Smelter Look-up'!$F$4,$V18-4,0)))</f>
        <v>RMI</v>
      </c>
      <c r="H18" s="209">
        <f ca="1">IF(ISERROR($V18),"",OFFSET('Smelter Look-up'!$G$4,$V18-4,0))</f>
        <v>0</v>
      </c>
      <c r="I18" s="210" t="str">
        <f ca="1">IF(ISERROR($V18),"",OFFSET('Smelter Look-up'!$H$4,$V18-4,0))</f>
        <v>Laizhou</v>
      </c>
      <c r="J18" s="210" t="str">
        <f ca="1">IF(ISERROR($V18),"",OFFSET('Smelter Look-up'!$I$4,$V18-4,0))</f>
        <v>Shandong Sheng</v>
      </c>
      <c r="K18" s="260"/>
      <c r="L18" s="260"/>
      <c r="M18" s="260"/>
      <c r="N18" s="260"/>
      <c r="O18" s="260"/>
      <c r="P18" s="211"/>
      <c r="Q18" s="261" t="s">
        <v>15668</v>
      </c>
      <c r="R18" s="208" t="str">
        <f ca="1">IF(ISERROR($V18),"",OFFSET('Smelter Look-up'!$C$4,$V18-4,0)&amp;"")</f>
        <v>Shandong Gold Smelting Co., Ltd.</v>
      </c>
      <c r="S18" s="215" t="str">
        <f t="shared" ca="1" si="3"/>
        <v>CN</v>
      </c>
      <c r="T18" s="215" t="str">
        <f ca="1">IF(B18="","",IF(ISERROR(MATCH($J18,SorP!$B$1:$B$6230,0)),"",INDIRECT("'SorP'!$A$"&amp;MATCH($J18,SorP!$B$1:$B$6230,0))))</f>
        <v>CN-SD</v>
      </c>
      <c r="U18" s="231"/>
      <c r="V18" s="262">
        <f>IF(C18="",NA(),IF(OR(C18="Smelter not listed",C18="Smelter not yet identified"),MATCH($B18&amp;$D18,'Smelter Look-up'!$J:$J,0),MATCH($B18&amp;$C18,'Smelter Look-up'!$J:$J,0)))</f>
        <v>238</v>
      </c>
      <c r="W18" s="263"/>
      <c r="X18" s="263">
        <f t="shared" ca="1" si="4"/>
        <v>0</v>
      </c>
      <c r="Y18" s="263"/>
      <c r="Z18" s="263"/>
      <c r="AB18" s="265" t="str">
        <f t="shared" si="5"/>
        <v>GoldShandong Gold Mine(Laizhou) Smelter Co., Ltd.</v>
      </c>
    </row>
    <row r="19" spans="1:28" s="264" customFormat="1" ht="18.75" customHeight="1">
      <c r="A19" s="207"/>
      <c r="B19" s="208"/>
      <c r="C19" s="212"/>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18.75" customHeight="1">
      <c r="A20" s="207"/>
      <c r="B20" s="208"/>
      <c r="C20" s="212"/>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c r="C21" s="212"/>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c r="C22" s="212"/>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c r="C23" s="212"/>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c r="C24" s="212"/>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49ECDD0-A214-4FF1-BB88-72419D4B30FC}"/>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Challenge Electronics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All products supplied by Challenge Electronics, to the best of our knowledge, conform to the following.</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Joshua Klyman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jklyman@challelec.com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16315952217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Joshua Klyman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jklyman@challelec.com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44740</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https://challengeelectronics.com/engineering/quality-management/</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2022-06-28T14:39:40Z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